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 tabRatio="925"/>
  </bookViews>
  <sheets>
    <sheet name="Cat_1.2.3 LOT23" sheetId="4" r:id="rId1"/>
    <sheet name="Cat_1.2.3 LOT24" sheetId="5" r:id="rId2"/>
    <sheet name="Cat_1.2.3 LOT25" sheetId="2" r:id="rId3"/>
  </sheets>
  <externalReferences>
    <externalReference r:id="rId4"/>
  </externalReferences>
  <definedNames>
    <definedName name="_xlnm._FilterDatabase" localSheetId="0" hidden="1">'Cat_1.2.3 LOT23'!$A$1:$I$88</definedName>
    <definedName name="_xlnm._FilterDatabase" localSheetId="1" hidden="1">'Cat_1.2.3 LOT24'!$A$1:$J$86</definedName>
    <definedName name="_xlnm._FilterDatabase" localSheetId="2" hidden="1">'Cat_1.2.3 LOT25'!$A$1:$E$86</definedName>
    <definedName name="CENTRE">[1]Edificis!$A$2:$A$51</definedName>
  </definedNames>
  <calcPr calcId="162913"/>
</workbook>
</file>

<file path=xl/calcChain.xml><?xml version="1.0" encoding="utf-8"?>
<calcChain xmlns="http://schemas.openxmlformats.org/spreadsheetml/2006/main">
  <c r="J80" i="2" l="1"/>
  <c r="J66" i="2"/>
  <c r="J67" i="2"/>
  <c r="M67" i="2" s="1"/>
  <c r="J68" i="2"/>
  <c r="M68" i="2" s="1"/>
  <c r="J65" i="2"/>
  <c r="M65" i="2" s="1"/>
  <c r="J61" i="2"/>
  <c r="J62" i="2"/>
  <c r="J63" i="2"/>
  <c r="J60" i="2"/>
  <c r="J55" i="2"/>
  <c r="J56" i="2"/>
  <c r="J57" i="2"/>
  <c r="J58" i="2"/>
  <c r="J54" i="2"/>
  <c r="J40" i="2"/>
  <c r="J41" i="2"/>
  <c r="J42" i="2"/>
  <c r="J43" i="2"/>
  <c r="M43" i="2" s="1"/>
  <c r="J44" i="2"/>
  <c r="J45" i="2"/>
  <c r="J46" i="2"/>
  <c r="J47" i="2"/>
  <c r="J48" i="2"/>
  <c r="J49" i="2"/>
  <c r="J50" i="2"/>
  <c r="M50" i="2" s="1"/>
  <c r="J51" i="2"/>
  <c r="J52" i="2"/>
  <c r="J39" i="2"/>
  <c r="J29" i="2"/>
  <c r="J30" i="2"/>
  <c r="J31" i="2"/>
  <c r="J32" i="2"/>
  <c r="M32" i="2" s="1"/>
  <c r="J33" i="2"/>
  <c r="M33" i="2" s="1"/>
  <c r="J34" i="2"/>
  <c r="J35" i="2"/>
  <c r="J36" i="2"/>
  <c r="J37" i="2"/>
  <c r="J28" i="2"/>
  <c r="J26" i="2"/>
  <c r="J25" i="2"/>
  <c r="J21" i="2"/>
  <c r="M21" i="2" s="1"/>
  <c r="J22" i="2"/>
  <c r="M22" i="2" s="1"/>
  <c r="J23" i="2"/>
  <c r="M23" i="2" s="1"/>
  <c r="J20" i="2"/>
  <c r="J18" i="2"/>
  <c r="J17" i="2"/>
  <c r="J4" i="2"/>
  <c r="J5" i="2"/>
  <c r="J6" i="2"/>
  <c r="J7" i="2"/>
  <c r="J8" i="2"/>
  <c r="J9" i="2"/>
  <c r="J10" i="2"/>
  <c r="J11" i="2"/>
  <c r="J12" i="2"/>
  <c r="M12" i="2" s="1"/>
  <c r="J13" i="2"/>
  <c r="M13" i="2" s="1"/>
  <c r="J14" i="2"/>
  <c r="M14" i="2" s="1"/>
  <c r="J15" i="2"/>
  <c r="M15" i="2" s="1"/>
  <c r="J3" i="2"/>
  <c r="M3" i="2" s="1"/>
  <c r="M66" i="2"/>
  <c r="M27" i="2"/>
  <c r="M28" i="2"/>
  <c r="M29" i="2"/>
  <c r="M30" i="2"/>
  <c r="M31" i="2"/>
  <c r="M34" i="2"/>
  <c r="M35" i="2"/>
  <c r="M36" i="2"/>
  <c r="M37" i="2"/>
  <c r="M38" i="2"/>
  <c r="M39" i="2"/>
  <c r="M40" i="2"/>
  <c r="M41" i="2"/>
  <c r="M42" i="2"/>
  <c r="M44" i="2"/>
  <c r="M45" i="2"/>
  <c r="M46" i="2"/>
  <c r="M47" i="2"/>
  <c r="M48" i="2"/>
  <c r="M49" i="2"/>
  <c r="M51" i="2"/>
  <c r="M52" i="2"/>
  <c r="M53" i="2"/>
  <c r="M54" i="2"/>
  <c r="M55" i="2"/>
  <c r="M56" i="2"/>
  <c r="M57" i="2"/>
  <c r="M58" i="2"/>
  <c r="M25" i="2"/>
  <c r="M5" i="2"/>
  <c r="M6" i="2"/>
  <c r="M7" i="2"/>
  <c r="M8" i="2"/>
  <c r="M9" i="2"/>
  <c r="M10" i="2"/>
  <c r="M11" i="2"/>
  <c r="N4" i="5"/>
  <c r="N5" i="5"/>
  <c r="N6" i="5"/>
  <c r="N7" i="5"/>
  <c r="N8" i="5"/>
  <c r="N9" i="5"/>
  <c r="N10" i="5"/>
  <c r="N11" i="5"/>
  <c r="N12" i="5"/>
  <c r="N13" i="5"/>
  <c r="N14" i="5"/>
  <c r="N15" i="5"/>
  <c r="N3" i="5"/>
  <c r="O87" i="5"/>
  <c r="M91" i="4" l="1"/>
  <c r="K89" i="5"/>
  <c r="K90" i="5"/>
  <c r="K88" i="5"/>
  <c r="K85" i="5"/>
  <c r="K86" i="5"/>
  <c r="N86" i="5" s="1"/>
  <c r="K84" i="5"/>
  <c r="K80" i="5"/>
  <c r="K81" i="5"/>
  <c r="K82" i="5"/>
  <c r="K79" i="5"/>
  <c r="K77" i="5"/>
  <c r="N77" i="5" s="1"/>
  <c r="K76" i="5"/>
  <c r="K71" i="5"/>
  <c r="N71" i="5" s="1"/>
  <c r="K72" i="5"/>
  <c r="K73" i="5"/>
  <c r="K74" i="5"/>
  <c r="K70" i="5"/>
  <c r="K66" i="5"/>
  <c r="K67" i="5"/>
  <c r="K68" i="5"/>
  <c r="K65" i="5"/>
  <c r="K61" i="5"/>
  <c r="K62" i="5"/>
  <c r="K63" i="5"/>
  <c r="N63" i="5" s="1"/>
  <c r="K60" i="5"/>
  <c r="N60" i="5" s="1"/>
  <c r="K55" i="5"/>
  <c r="K56" i="5"/>
  <c r="N56" i="5" s="1"/>
  <c r="K57" i="5"/>
  <c r="K58" i="5"/>
  <c r="K54" i="5"/>
  <c r="N54" i="5" s="1"/>
  <c r="K40" i="5"/>
  <c r="K41" i="5"/>
  <c r="K42" i="5"/>
  <c r="K43" i="5"/>
  <c r="K44" i="5"/>
  <c r="K45" i="5"/>
  <c r="K46" i="5"/>
  <c r="K47" i="5"/>
  <c r="K48" i="5"/>
  <c r="N48" i="5" s="1"/>
  <c r="K49" i="5"/>
  <c r="K50" i="5"/>
  <c r="N50" i="5" s="1"/>
  <c r="K51" i="5"/>
  <c r="K52" i="5"/>
  <c r="K39" i="5"/>
  <c r="K29" i="5"/>
  <c r="K30" i="5"/>
  <c r="K31" i="5"/>
  <c r="K32" i="5"/>
  <c r="K33" i="5"/>
  <c r="K34" i="5"/>
  <c r="K35" i="5"/>
  <c r="K36" i="5"/>
  <c r="K37" i="5"/>
  <c r="K28" i="5"/>
  <c r="K26" i="5"/>
  <c r="K25" i="5"/>
  <c r="K21" i="5"/>
  <c r="N21" i="5" s="1"/>
  <c r="K22" i="5"/>
  <c r="K23" i="5"/>
  <c r="N23" i="5" s="1"/>
  <c r="K20" i="5"/>
  <c r="N20" i="5" s="1"/>
  <c r="K18" i="5"/>
  <c r="K17" i="5"/>
  <c r="K4" i="5"/>
  <c r="K5" i="5"/>
  <c r="K6" i="5"/>
  <c r="K7" i="5"/>
  <c r="K8" i="5"/>
  <c r="K9" i="5"/>
  <c r="K10" i="5"/>
  <c r="K11" i="5"/>
  <c r="K12" i="5"/>
  <c r="K13" i="5"/>
  <c r="K14" i="5"/>
  <c r="K15" i="5"/>
  <c r="K3" i="5"/>
  <c r="N96" i="5"/>
  <c r="N95" i="5"/>
  <c r="N94" i="5"/>
  <c r="N88" i="5"/>
  <c r="M85" i="5"/>
  <c r="N84" i="5"/>
  <c r="M82" i="5"/>
  <c r="M81" i="5"/>
  <c r="M80" i="5"/>
  <c r="N79" i="5"/>
  <c r="N76" i="5"/>
  <c r="M73" i="5"/>
  <c r="M72" i="5"/>
  <c r="M70" i="5"/>
  <c r="N70" i="5" s="1"/>
  <c r="M58" i="5"/>
  <c r="M57" i="5"/>
  <c r="M55" i="5"/>
  <c r="N52" i="5"/>
  <c r="M51" i="5"/>
  <c r="M50" i="5"/>
  <c r="M49" i="5"/>
  <c r="M47" i="5"/>
  <c r="N47" i="5" s="1"/>
  <c r="M46" i="5"/>
  <c r="N46" i="5" s="1"/>
  <c r="M45" i="5"/>
  <c r="M44" i="5"/>
  <c r="N44" i="5" s="1"/>
  <c r="M43" i="5"/>
  <c r="N43" i="5" s="1"/>
  <c r="M42" i="5"/>
  <c r="N42" i="5" s="1"/>
  <c r="M41" i="5"/>
  <c r="M40" i="5"/>
  <c r="M37" i="5"/>
  <c r="M36" i="5"/>
  <c r="N36" i="5" s="1"/>
  <c r="M35" i="5"/>
  <c r="N35" i="5" s="1"/>
  <c r="M34" i="5"/>
  <c r="M33" i="5"/>
  <c r="M32" i="5"/>
  <c r="M31" i="5"/>
  <c r="M30" i="5"/>
  <c r="N30" i="5" s="1"/>
  <c r="M29" i="5"/>
  <c r="N29" i="5" s="1"/>
  <c r="M28" i="5"/>
  <c r="M26" i="5"/>
  <c r="M25" i="5"/>
  <c r="N25" i="5" s="1"/>
  <c r="M22" i="5"/>
  <c r="L21" i="5"/>
  <c r="L20" i="5"/>
  <c r="M15" i="5"/>
  <c r="M14" i="5"/>
  <c r="M12" i="5"/>
  <c r="M10" i="5"/>
  <c r="M9" i="5"/>
  <c r="M8" i="5"/>
  <c r="M7" i="5"/>
  <c r="M6" i="5"/>
  <c r="M5" i="5"/>
  <c r="L3" i="5"/>
  <c r="N81" i="5" l="1"/>
  <c r="N85" i="5"/>
  <c r="N72" i="5"/>
  <c r="N32" i="5"/>
  <c r="N82" i="5"/>
  <c r="N57" i="5"/>
  <c r="N49" i="5"/>
  <c r="N26" i="5"/>
  <c r="N22" i="5"/>
  <c r="N33" i="5"/>
  <c r="N28" i="5"/>
  <c r="N34" i="5"/>
  <c r="N41" i="5"/>
  <c r="N51" i="5"/>
  <c r="N40" i="5"/>
  <c r="N80" i="5"/>
  <c r="N45" i="5"/>
  <c r="N58" i="5"/>
  <c r="N55" i="5"/>
  <c r="N31" i="5"/>
  <c r="N37" i="5"/>
  <c r="N73" i="5"/>
  <c r="M92" i="4"/>
  <c r="M90" i="4"/>
  <c r="M87" i="4"/>
  <c r="M88" i="4"/>
  <c r="M86" i="4"/>
  <c r="M82" i="4"/>
  <c r="M83" i="4"/>
  <c r="M84" i="4"/>
  <c r="M81" i="4"/>
  <c r="M79" i="4"/>
  <c r="M78" i="4"/>
  <c r="M73" i="4"/>
  <c r="M74" i="4"/>
  <c r="M75" i="4"/>
  <c r="M76" i="4"/>
  <c r="M68" i="4"/>
  <c r="M69" i="4"/>
  <c r="M70" i="4"/>
  <c r="M67" i="4"/>
  <c r="M63" i="4"/>
  <c r="M64" i="4"/>
  <c r="M65" i="4"/>
  <c r="M62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26" i="4"/>
  <c r="M22" i="4"/>
  <c r="M23" i="4"/>
  <c r="M24" i="4"/>
  <c r="M21" i="4"/>
  <c r="M19" i="4"/>
  <c r="M18" i="4"/>
  <c r="M5" i="4"/>
  <c r="M6" i="4"/>
  <c r="M7" i="4"/>
  <c r="M8" i="4"/>
  <c r="M9" i="4"/>
  <c r="M10" i="4"/>
  <c r="M11" i="4"/>
  <c r="M12" i="4"/>
  <c r="M13" i="4"/>
  <c r="M14" i="4"/>
  <c r="M15" i="4"/>
  <c r="M16" i="4"/>
  <c r="N16" i="4"/>
  <c r="N3" i="4"/>
  <c r="M4" i="4"/>
  <c r="M3" i="4"/>
  <c r="J90" i="2"/>
  <c r="J91" i="2"/>
  <c r="J92" i="2"/>
  <c r="J93" i="2"/>
  <c r="J94" i="2"/>
  <c r="J95" i="2"/>
  <c r="J96" i="2"/>
  <c r="J97" i="2"/>
  <c r="J88" i="2"/>
  <c r="J85" i="2"/>
  <c r="J86" i="2"/>
  <c r="J84" i="2"/>
  <c r="J81" i="2"/>
  <c r="J82" i="2"/>
  <c r="J79" i="2"/>
  <c r="J77" i="2"/>
  <c r="J76" i="2"/>
  <c r="J74" i="2"/>
  <c r="J71" i="2"/>
  <c r="J72" i="2"/>
  <c r="J73" i="2"/>
  <c r="J70" i="2"/>
  <c r="J89" i="2"/>
  <c r="N90" i="5" l="1"/>
  <c r="N91" i="5" s="1"/>
  <c r="M90" i="2"/>
  <c r="M91" i="2"/>
  <c r="M92" i="2"/>
  <c r="M93" i="2"/>
  <c r="M94" i="2"/>
  <c r="M95" i="2"/>
  <c r="M96" i="2"/>
  <c r="M72" i="4" l="1"/>
  <c r="P90" i="4" l="1"/>
  <c r="P88" i="4"/>
  <c r="O87" i="4"/>
  <c r="P86" i="4"/>
  <c r="O84" i="4"/>
  <c r="O83" i="4"/>
  <c r="O82" i="4"/>
  <c r="P81" i="4"/>
  <c r="P79" i="4"/>
  <c r="P78" i="4"/>
  <c r="O75" i="4"/>
  <c r="O74" i="4"/>
  <c r="P73" i="4"/>
  <c r="O72" i="4"/>
  <c r="P65" i="4"/>
  <c r="P62" i="4"/>
  <c r="O60" i="4"/>
  <c r="O59" i="4"/>
  <c r="O58" i="4"/>
  <c r="P57" i="4"/>
  <c r="O56" i="4"/>
  <c r="P55" i="4"/>
  <c r="P54" i="4"/>
  <c r="P53" i="4"/>
  <c r="O52" i="4"/>
  <c r="O51" i="4"/>
  <c r="O50" i="4"/>
  <c r="P49" i="4"/>
  <c r="O48" i="4"/>
  <c r="O47" i="4"/>
  <c r="O46" i="4"/>
  <c r="O45" i="4"/>
  <c r="O44" i="4"/>
  <c r="O43" i="4"/>
  <c r="O42" i="4"/>
  <c r="O41" i="4"/>
  <c r="O38" i="4"/>
  <c r="O37" i="4"/>
  <c r="O36" i="4"/>
  <c r="O35" i="4"/>
  <c r="O34" i="4"/>
  <c r="O33" i="4"/>
  <c r="O32" i="4"/>
  <c r="O31" i="4"/>
  <c r="O30" i="4"/>
  <c r="O29" i="4"/>
  <c r="O27" i="4"/>
  <c r="O26" i="4"/>
  <c r="P24" i="4"/>
  <c r="O23" i="4"/>
  <c r="N22" i="4"/>
  <c r="P22" i="4"/>
  <c r="N21" i="4"/>
  <c r="P21" i="4"/>
  <c r="O16" i="4"/>
  <c r="O15" i="4"/>
  <c r="O14" i="4"/>
  <c r="O12" i="4"/>
  <c r="O10" i="4"/>
  <c r="O9" i="4"/>
  <c r="O8" i="4"/>
  <c r="O7" i="4"/>
  <c r="O6" i="4"/>
  <c r="O5" i="4"/>
  <c r="P3" i="4"/>
  <c r="Q89" i="4"/>
  <c r="M88" i="2"/>
  <c r="M86" i="2"/>
  <c r="L85" i="2"/>
  <c r="M84" i="2"/>
  <c r="L82" i="2"/>
  <c r="L81" i="2"/>
  <c r="L80" i="2"/>
  <c r="M79" i="2"/>
  <c r="M77" i="2"/>
  <c r="M76" i="2"/>
  <c r="L73" i="2"/>
  <c r="L72" i="2"/>
  <c r="M71" i="2"/>
  <c r="L70" i="2"/>
  <c r="M63" i="2"/>
  <c r="M60" i="2"/>
  <c r="L58" i="2"/>
  <c r="L57" i="2"/>
  <c r="L56" i="2"/>
  <c r="L54" i="2"/>
  <c r="J53" i="2"/>
  <c r="L50" i="2"/>
  <c r="L49" i="2"/>
  <c r="L48" i="2"/>
  <c r="L46" i="2"/>
  <c r="L45" i="2"/>
  <c r="L44" i="2"/>
  <c r="L43" i="2"/>
  <c r="L42" i="2"/>
  <c r="L41" i="2"/>
  <c r="L40" i="2"/>
  <c r="L39" i="2"/>
  <c r="J38" i="2"/>
  <c r="L37" i="2"/>
  <c r="L36" i="2"/>
  <c r="L35" i="2"/>
  <c r="L34" i="2"/>
  <c r="L33" i="2"/>
  <c r="L32" i="2"/>
  <c r="L31" i="2"/>
  <c r="L30" i="2"/>
  <c r="L29" i="2"/>
  <c r="L28" i="2"/>
  <c r="J27" i="2"/>
  <c r="L26" i="2"/>
  <c r="L25" i="2"/>
  <c r="L22" i="2"/>
  <c r="K21" i="2"/>
  <c r="K20" i="2"/>
  <c r="M20" i="2"/>
  <c r="L15" i="2"/>
  <c r="K15" i="2"/>
  <c r="L14" i="2"/>
  <c r="L13" i="2"/>
  <c r="K13" i="2"/>
  <c r="L11" i="2"/>
  <c r="K11" i="2"/>
  <c r="L9" i="2"/>
  <c r="K9" i="2"/>
  <c r="L8" i="2"/>
  <c r="K8" i="2"/>
  <c r="L7" i="2"/>
  <c r="L6" i="2"/>
  <c r="K6" i="2"/>
  <c r="L5" i="2"/>
  <c r="K5" i="2"/>
  <c r="L4" i="2"/>
  <c r="K4" i="2"/>
  <c r="K3" i="2"/>
  <c r="O69" i="5" l="1"/>
  <c r="O24" i="5"/>
  <c r="O2" i="5"/>
  <c r="O78" i="5"/>
  <c r="O19" i="5"/>
  <c r="N87" i="2"/>
  <c r="M70" i="2"/>
  <c r="M85" i="2"/>
  <c r="M81" i="2"/>
  <c r="M73" i="2"/>
  <c r="M4" i="2"/>
  <c r="M97" i="2" s="1"/>
  <c r="M82" i="2"/>
  <c r="P6" i="4"/>
  <c r="P9" i="4"/>
  <c r="P35" i="4"/>
  <c r="P56" i="4"/>
  <c r="P30" i="4"/>
  <c r="P32" i="4"/>
  <c r="P34" i="4"/>
  <c r="P38" i="4"/>
  <c r="P50" i="4"/>
  <c r="P52" i="4"/>
  <c r="P87" i="4"/>
  <c r="P10" i="4"/>
  <c r="P26" i="4"/>
  <c r="P72" i="4"/>
  <c r="P5" i="4"/>
  <c r="P16" i="4"/>
  <c r="P41" i="4"/>
  <c r="P45" i="4"/>
  <c r="P59" i="4"/>
  <c r="P75" i="4"/>
  <c r="P12" i="4"/>
  <c r="P14" i="4"/>
  <c r="P23" i="4"/>
  <c r="Q20" i="4" s="1"/>
  <c r="P42" i="4"/>
  <c r="P44" i="4"/>
  <c r="P60" i="4"/>
  <c r="P83" i="4"/>
  <c r="P29" i="4"/>
  <c r="P46" i="4"/>
  <c r="P27" i="4"/>
  <c r="P31" i="4"/>
  <c r="P33" i="4"/>
  <c r="P43" i="4"/>
  <c r="P51" i="4"/>
  <c r="P58" i="4"/>
  <c r="P82" i="4"/>
  <c r="P36" i="4"/>
  <c r="P48" i="4"/>
  <c r="P74" i="4"/>
  <c r="P7" i="4"/>
  <c r="P37" i="4"/>
  <c r="P47" i="4"/>
  <c r="P84" i="4"/>
  <c r="M26" i="2"/>
  <c r="M72" i="2"/>
  <c r="M80" i="2"/>
  <c r="N19" i="2"/>
  <c r="M98" i="2" l="1"/>
  <c r="N69" i="2"/>
  <c r="N2" i="2"/>
  <c r="N78" i="2"/>
  <c r="N24" i="2"/>
  <c r="Q2" i="4"/>
  <c r="Q25" i="4"/>
  <c r="Q71" i="4"/>
  <c r="P92" i="4"/>
  <c r="P93" i="4" s="1"/>
  <c r="Q80" i="4"/>
  <c r="P98" i="4" l="1"/>
  <c r="P97" i="4"/>
  <c r="P96" i="4"/>
</calcChain>
</file>

<file path=xl/sharedStrings.xml><?xml version="1.0" encoding="utf-8"?>
<sst xmlns="http://schemas.openxmlformats.org/spreadsheetml/2006/main" count="328" uniqueCount="129">
  <si>
    <t>INSTAL·LACIÓ DE PROTECCIÓ CONTRA INCENDIS</t>
  </si>
  <si>
    <t>INSTAL.LACIÓ DE DETECCIÓ</t>
  </si>
  <si>
    <t>BIE (BOCA D'INCENDI EQUIPADA)</t>
  </si>
  <si>
    <t>COLUMNES SEQUES</t>
  </si>
  <si>
    <t>HIDRANTS DE COLUMNA</t>
  </si>
  <si>
    <t>HIDRANTS SOTERRATS</t>
  </si>
  <si>
    <t>EXTINTORS</t>
  </si>
  <si>
    <t>XARXA D'EXTINCIÓ PER AGENTS GASEOSOS, AIGUA, ETC.</t>
  </si>
  <si>
    <t>EXTINCIÓ DE CAMPANES DE CUINA</t>
  </si>
  <si>
    <t>GRUP DE PRESSIÓ DE PCI</t>
  </si>
  <si>
    <t>ALJUB DE PCI</t>
  </si>
  <si>
    <t>PORTES RF O D'EVACUACIÓ</t>
  </si>
  <si>
    <t>EXHUTORIS</t>
  </si>
  <si>
    <t>COMPORTES TALLAFOCS</t>
  </si>
  <si>
    <t>INSTAL·LACIÓ DE VIGILÀNCIA I SEGURETAT</t>
  </si>
  <si>
    <t>OBRA CIVIL</t>
  </si>
  <si>
    <t>COBERTA PLANA</t>
  </si>
  <si>
    <t>COBERTA INCLINADA</t>
  </si>
  <si>
    <t>PORTES AUTOMÀTIQUES</t>
  </si>
  <si>
    <t>INSTAL·LACIÓ TÈRMICA</t>
  </si>
  <si>
    <t xml:space="preserve">INSTAL·LACIÓ DE CALEFACCIÓ I ACS </t>
  </si>
  <si>
    <t>XARXA D'AIGUA CALENTA SANITÀRIA</t>
  </si>
  <si>
    <t>ACUMULADOR CALEFACCIÓ</t>
  </si>
  <si>
    <t>ACUMULADOR ACS</t>
  </si>
  <si>
    <t>TERMO ACUMULADOR DE GAS ACS P &lt;= 20 kW</t>
  </si>
  <si>
    <t>TERMO ACUMULADOR DE GAS ACS 20 kW &lt; P &lt;= 70 kW</t>
  </si>
  <si>
    <t xml:space="preserve">CALDERA P &lt;= 20 kW </t>
  </si>
  <si>
    <t xml:space="preserve">CALDERA 20 kW &lt; P &lt;= 70 kW </t>
  </si>
  <si>
    <t>CALDERES 70 kW &lt; P &lt;= 1.000 kW</t>
  </si>
  <si>
    <t>CALDERES P &gt; 1.000 kW DE GASOS COMBUSTIBLES O BIOMASSA</t>
  </si>
  <si>
    <t>CALDERES P &gt; 1.000 kW DE GASOIL</t>
  </si>
  <si>
    <t xml:space="preserve">INSTAL·LACIÓ DE CLIMATITZACIÓ I VENTILACIÓ </t>
  </si>
  <si>
    <t>SPLIT CLIMA P &lt;= 12 kW</t>
  </si>
  <si>
    <t>SPLIT CLIMA  12 kW &lt; P &lt;= 70 kW</t>
  </si>
  <si>
    <t>SISTEMA VRV CLIMA P &lt;= 12 kW</t>
  </si>
  <si>
    <t>SISTEMA VRV CLIMA  12 kW &lt; P &lt;= 70 kW</t>
  </si>
  <si>
    <t>SISTEMA VRV CLIMA  70 kW &lt; P &lt;= 1.000 kW</t>
  </si>
  <si>
    <t>UTA BOMBA DE CALOR CLIMA P &lt;= 12 kW</t>
  </si>
  <si>
    <t>UTA BOMBA DE CALOR CLIMA  12 kW &lt; P &lt;= 70 kW</t>
  </si>
  <si>
    <t>UTA BOMBA DE CALOR CLIMA  70 kW &lt; P &lt;= 1.000 kW</t>
  </si>
  <si>
    <t>UTA BOMBA CALOR CLIMA  P &gt; 1.000 kW</t>
  </si>
  <si>
    <t>REFREDADORA AIGUA FREDA CLIMA P &lt;= 12 kW</t>
  </si>
  <si>
    <t>REFREDADORA AIGUA FREDA CLIMA  12 kW &lt; P &lt;= 70 kW</t>
  </si>
  <si>
    <t>REFREDADORA AIGUA FREDA CLIMA  70 kW &lt; P &lt;= 1.000 kW</t>
  </si>
  <si>
    <t>REFREDADORA AIGUA FREDA CLIMA  P &gt; 1.000 kW</t>
  </si>
  <si>
    <t>TORRES DE REFRIGERACIÓ I CONDENSADORS EVAPORATIUS</t>
  </si>
  <si>
    <t>EQUIPS PRODUCTORS ELÈCTRICS</t>
  </si>
  <si>
    <t>TERMO ACUMULADOR ELÈCTRIC PER ACS</t>
  </si>
  <si>
    <t>ESCALFADOR ELÈCTRIC INSTANTANI</t>
  </si>
  <si>
    <t>BESCANVIADORS DE CALOR</t>
  </si>
  <si>
    <t>CAPTADORS SOLARS TÈRMICS SUPERFICIE &lt; 20 m2</t>
  </si>
  <si>
    <t>CAPTADORS SOLARS TÈRMICS SUPERFICIE &gt;= 20 m2</t>
  </si>
  <si>
    <t>INSTAL·LACIÓ DE GAS</t>
  </si>
  <si>
    <t>ÚNIC ENVÀS / DIPÒSIT DE GLP &lt; 15 Kg</t>
  </si>
  <si>
    <t>DIPÒSIT DE GLP</t>
  </si>
  <si>
    <t>BOMBONES DE GLP</t>
  </si>
  <si>
    <t>INSTAL·LACIÓ DE GASOIL</t>
  </si>
  <si>
    <t>DIPÒSIT DE GASOIL DE SUPERFÍCIE</t>
  </si>
  <si>
    <t>DIPÒSIT DE GASOIL SOTERRAT &lt;= 10 m3</t>
  </si>
  <si>
    <t>DIPÒSIT DE GASOIL SOTERRAT 10 m3 &lt; V &lt;= 60 m3</t>
  </si>
  <si>
    <t>GRUP DE PRESSIÓ DE GASOIL</t>
  </si>
  <si>
    <t>INSTAL·LACIÓ ELÈCTRICA A BAIXA TENSIÓ</t>
  </si>
  <si>
    <t>QUADRES ELÈCTRICS</t>
  </si>
  <si>
    <t>BATERIA DE CONDENSADORS</t>
  </si>
  <si>
    <t>GRUP ELECTROGEN</t>
  </si>
  <si>
    <t>SAI</t>
  </si>
  <si>
    <t>INSTAL·LACIÓ DE FONTANERIA</t>
  </si>
  <si>
    <t>GRUP DE PRESSIÓ D'AIGUA</t>
  </si>
  <si>
    <t>ALJUB / DIPÒSIT D'AIGUA FREDA</t>
  </si>
  <si>
    <t>SANEJAMENT I AIGÜES PLUVIALS</t>
  </si>
  <si>
    <t>FOSSA SÈPTICA</t>
  </si>
  <si>
    <t>EQUIP DE BOMBEIG FECAL</t>
  </si>
  <si>
    <t>RECOLLIDA I EVACUACIÓ D'AIGÜES PLUVIALS</t>
  </si>
  <si>
    <r>
      <t xml:space="preserve">FAN COILS  </t>
    </r>
    <r>
      <rPr>
        <sz val="10"/>
        <color theme="9" tint="-0.249977111117893"/>
        <rFont val="Calibri"/>
        <family val="2"/>
      </rPr>
      <t>(amb aportació externa de fred o calor)</t>
    </r>
  </si>
  <si>
    <r>
      <t xml:space="preserve">CLIMATITZADOR / UTA </t>
    </r>
    <r>
      <rPr>
        <sz val="10"/>
        <color theme="9" tint="-0.249977111117893"/>
        <rFont val="Calibri"/>
        <family val="2"/>
      </rPr>
      <t>(sense generació de fred o calor)</t>
    </r>
  </si>
  <si>
    <t>INSTAL·LACIÓ ELÈCTRICA A MITJÀ TENSIÓ</t>
  </si>
  <si>
    <t>INSTAL·LACIÓ DE MEGAFONIA</t>
  </si>
  <si>
    <t>INTERRUPTORS AUTOMÀTICS</t>
  </si>
  <si>
    <t>CENTRES DE TRANSFORMACIÓ (TRANSFORMADORS)</t>
  </si>
  <si>
    <t>CLORADORS</t>
  </si>
  <si>
    <t>SISTEMES TRACTAMENT D'AIGUA (DESCALCIFICADORS, O ALTRES)</t>
  </si>
  <si>
    <t>CENTRAL DETECCIÓ INTRUSIO</t>
  </si>
  <si>
    <t>DETECTORS DE PRESÈNCIA</t>
  </si>
  <si>
    <t>El Temple</t>
  </si>
  <si>
    <t>Campredó</t>
  </si>
  <si>
    <t>Deltebre</t>
  </si>
  <si>
    <t>,</t>
  </si>
  <si>
    <t>Xerta</t>
  </si>
  <si>
    <t>Aldover</t>
  </si>
  <si>
    <t>Roquetes</t>
  </si>
  <si>
    <t>Alfara de Carles</t>
  </si>
  <si>
    <t>Paüls</t>
  </si>
  <si>
    <t>El Pinell de Brai</t>
  </si>
  <si>
    <t>Gandesa</t>
  </si>
  <si>
    <t>Batea</t>
  </si>
  <si>
    <t>Flix</t>
  </si>
  <si>
    <t>Riba-Roja d'Ebre</t>
  </si>
  <si>
    <t>La Bisbal de Falset</t>
  </si>
  <si>
    <t>Mora  d'Ebre</t>
  </si>
  <si>
    <t>Mora La Nova</t>
  </si>
  <si>
    <t>Tivissa</t>
  </si>
  <si>
    <t>Amposta nou</t>
  </si>
  <si>
    <t>Sant Carles R.</t>
  </si>
  <si>
    <t>Alcanar</t>
  </si>
  <si>
    <t>Les Cases d'Alcanar</t>
  </si>
  <si>
    <t>La Sénia</t>
  </si>
  <si>
    <t>TOTAL unitats</t>
  </si>
  <si>
    <t>Nº CAPs</t>
  </si>
  <si>
    <t>Temps anual unitari</t>
  </si>
  <si>
    <t>Temps anual</t>
  </si>
  <si>
    <t>Total/CAP</t>
  </si>
  <si>
    <t>Categoria 2</t>
  </si>
  <si>
    <t>Categoria 3</t>
  </si>
  <si>
    <t>Categoria 1</t>
  </si>
  <si>
    <t>Fatarella</t>
  </si>
  <si>
    <t>Palma d'Ebre</t>
  </si>
  <si>
    <t>Benifallet</t>
  </si>
  <si>
    <t>LINIES DE VIDA</t>
  </si>
  <si>
    <t>Amposta antic</t>
  </si>
  <si>
    <t>AEROTERMIA</t>
  </si>
  <si>
    <t>DETECTORS AUTONOMS</t>
  </si>
  <si>
    <t>El Perelló</t>
  </si>
  <si>
    <t>l'Ametlla de Mar</t>
  </si>
  <si>
    <t>11 Centres</t>
  </si>
  <si>
    <t>8 Centres</t>
  </si>
  <si>
    <t>PLAQUES FOTOVOLTAIQUES* Pla FV Fase 1 + 2</t>
  </si>
  <si>
    <t>m2</t>
  </si>
  <si>
    <t>m2 útils</t>
  </si>
  <si>
    <t xml:space="preserve">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</si>
</sst>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9"/>
      <name val="Calibri"/>
      <family val="2"/>
    </font>
    <font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9" tint="-0.249977111117893"/>
      <name val="Calibri"/>
      <family val="2"/>
    </font>
    <font>
      <b/>
      <sz val="10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5" fillId="0" borderId="4" xfId="0" applyFont="1" applyBorder="1" applyAlignment="1">
      <alignment horizontal="left" indent="4"/>
    </xf>
    <xf numFmtId="0" fontId="5" fillId="0" borderId="5" xfId="0" applyFont="1" applyBorder="1" applyAlignment="1">
      <alignment horizontal="left" indent="4"/>
    </xf>
    <xf numFmtId="0" fontId="5" fillId="0" borderId="4" xfId="0" applyFont="1" applyBorder="1" applyAlignment="1">
      <alignment horizontal="left" indent="6"/>
    </xf>
    <xf numFmtId="0" fontId="5" fillId="5" borderId="4" xfId="0" applyFont="1" applyFill="1" applyBorder="1" applyAlignment="1">
      <alignment horizontal="left" indent="4"/>
    </xf>
    <xf numFmtId="0" fontId="2" fillId="5" borderId="1" xfId="0" applyFont="1" applyFill="1" applyBorder="1" applyAlignment="1">
      <alignment wrapText="1"/>
    </xf>
    <xf numFmtId="0" fontId="4" fillId="3" borderId="6" xfId="1" applyFont="1" applyBorder="1"/>
    <xf numFmtId="0" fontId="5" fillId="2" borderId="6" xfId="0" applyFont="1" applyFill="1" applyBorder="1" applyAlignment="1">
      <alignment horizontal="left" indent="4"/>
    </xf>
    <xf numFmtId="0" fontId="4" fillId="3" borderId="0" xfId="1" applyFont="1" applyAlignment="1">
      <alignment horizontal="center"/>
    </xf>
    <xf numFmtId="0" fontId="0" fillId="4" borderId="3" xfId="0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textRotation="45"/>
    </xf>
    <xf numFmtId="0" fontId="0" fillId="0" borderId="3" xfId="0" applyBorder="1" applyAlignment="1">
      <alignment horizontal="center"/>
    </xf>
    <xf numFmtId="0" fontId="5" fillId="0" borderId="6" xfId="0" applyFont="1" applyBorder="1" applyAlignment="1">
      <alignment horizontal="left" indent="4"/>
    </xf>
    <xf numFmtId="0" fontId="6" fillId="5" borderId="2" xfId="0" applyFont="1" applyFill="1" applyBorder="1" applyAlignment="1">
      <alignment horizontal="center" textRotation="45"/>
    </xf>
    <xf numFmtId="0" fontId="8" fillId="6" borderId="2" xfId="0" applyFont="1" applyFill="1" applyBorder="1" applyAlignment="1">
      <alignment horizontal="center" textRotation="45"/>
    </xf>
    <xf numFmtId="2" fontId="8" fillId="6" borderId="2" xfId="0" applyNumberFormat="1" applyFont="1" applyFill="1" applyBorder="1" applyAlignment="1">
      <alignment horizontal="center" textRotation="45"/>
    </xf>
    <xf numFmtId="2" fontId="4" fillId="3" borderId="0" xfId="1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9" fillId="4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1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4" fontId="0" fillId="4" borderId="3" xfId="0" applyNumberFormat="1" applyFill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</cellXfs>
  <cellStyles count="3">
    <cellStyle name="60% - Accent1" xfId="1"/>
    <cellStyle name="Normal" xfId="0" builtinId="0"/>
    <cellStyle name="Normal 2" xfId="2"/>
  </cellStyles>
  <dxfs count="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044190742Z\Configuraci&#243;n%20local\Archivos%20temporales%20de%20Internet\Content.Outlook\0R366XBS\Inventari_Legio_ICS%20v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ari centres_no CAP Bages"/>
      <sheetName val="Edificis"/>
      <sheetName val="FAMÍLIES LEG"/>
      <sheetName val="Hoja3"/>
    </sheetNames>
    <sheetDataSet>
      <sheetData sheetId="0"/>
      <sheetData sheetId="1">
        <row r="2">
          <cell r="A2" t="str">
            <v>CAP Anoia</v>
          </cell>
        </row>
        <row r="3">
          <cell r="A3" t="str">
            <v>CAP Artés</v>
          </cell>
        </row>
        <row r="4">
          <cell r="A4" t="str">
            <v xml:space="preserve">CAP Berguedà </v>
          </cell>
        </row>
        <row r="5">
          <cell r="A5" t="str">
            <v>CAP Calaf</v>
          </cell>
        </row>
        <row r="6">
          <cell r="A6" t="str">
            <v>CAP Callús</v>
          </cell>
        </row>
        <row r="7">
          <cell r="A7" t="str">
            <v>CAP Capellades</v>
          </cell>
        </row>
        <row r="8">
          <cell r="A8" t="str">
            <v>CAP Cardona</v>
          </cell>
        </row>
        <row r="9">
          <cell r="A9" t="str">
            <v>CAP Castellbell i el Vilar</v>
          </cell>
        </row>
        <row r="10">
          <cell r="A10" t="str">
            <v>CAP Gironella</v>
          </cell>
        </row>
        <row r="11">
          <cell r="A11" t="str">
            <v>CAP Guardiola de Berguedà</v>
          </cell>
        </row>
        <row r="12">
          <cell r="A12" t="str">
            <v>CAP Manlleu</v>
          </cell>
        </row>
        <row r="13">
          <cell r="A13" t="str">
            <v>CAP Moià</v>
          </cell>
        </row>
        <row r="14">
          <cell r="A14" t="str">
            <v>CAP Monistrol de Montserrat</v>
          </cell>
        </row>
        <row r="15">
          <cell r="A15" t="str">
            <v>CAP Navarcles</v>
          </cell>
        </row>
        <row r="16">
          <cell r="A16" t="str">
            <v>CAP Navàs</v>
          </cell>
        </row>
        <row r="17">
          <cell r="A17" t="str">
            <v xml:space="preserve">CAP Osona </v>
          </cell>
        </row>
        <row r="18">
          <cell r="A18" t="str">
            <v>CAP Piera</v>
          </cell>
        </row>
        <row r="19">
          <cell r="A19" t="str">
            <v>CAP Piera (Mòduls)</v>
          </cell>
        </row>
        <row r="20">
          <cell r="A20" t="str">
            <v>CAP Prats de Lluçanès</v>
          </cell>
        </row>
        <row r="21">
          <cell r="A21" t="str">
            <v>CAP Puig-Reig</v>
          </cell>
        </row>
        <row r="22">
          <cell r="A22" t="str">
            <v>CAP Roda de Ter</v>
          </cell>
        </row>
        <row r="23">
          <cell r="A23" t="str">
            <v xml:space="preserve">CAP Sagrada Família </v>
          </cell>
        </row>
        <row r="24">
          <cell r="A24" t="str">
            <v>CAP Sallent</v>
          </cell>
        </row>
        <row r="25">
          <cell r="A25" t="str">
            <v>CAP Sant Fruitós de Bages</v>
          </cell>
        </row>
        <row r="26">
          <cell r="A26" t="str">
            <v>CAP Sant Fruitós de Bages (Pediatria)</v>
          </cell>
        </row>
        <row r="27">
          <cell r="A27" t="str">
            <v>CAP Sant Hipòlit de Voltregà</v>
          </cell>
        </row>
        <row r="28">
          <cell r="A28" t="str">
            <v>CAP Sant Joan Vilatorrada</v>
          </cell>
        </row>
        <row r="29">
          <cell r="A29" t="str">
            <v>CAP Sant Quirze de Besora</v>
          </cell>
        </row>
        <row r="30">
          <cell r="A30" t="str">
            <v>CAP Sant Vicenç de Castellet</v>
          </cell>
        </row>
        <row r="31">
          <cell r="A31" t="str">
            <v>CAP Santa Coloma de Queralt</v>
          </cell>
        </row>
        <row r="32">
          <cell r="A32" t="str">
            <v>CAP Santa Eugènia de Berga</v>
          </cell>
        </row>
        <row r="33">
          <cell r="A33" t="str">
            <v>CAP Santa Margarida de Montbui</v>
          </cell>
        </row>
        <row r="34">
          <cell r="A34" t="str">
            <v>CAP Santpedor</v>
          </cell>
        </row>
        <row r="35">
          <cell r="A35" t="str">
            <v>CAP Súria</v>
          </cell>
        </row>
        <row r="36">
          <cell r="A36" t="str">
            <v>CAP Tona</v>
          </cell>
        </row>
        <row r="37">
          <cell r="A37" t="str">
            <v>CAP Torelló</v>
          </cell>
        </row>
        <row r="38">
          <cell r="A38" t="str">
            <v>CAP Vacarisses</v>
          </cell>
        </row>
        <row r="39">
          <cell r="A39" t="str">
            <v>CAP Vallfogona de Riucorb</v>
          </cell>
        </row>
        <row r="40">
          <cell r="A40" t="str">
            <v>CAP Vilanova del Camí</v>
          </cell>
        </row>
        <row r="41">
          <cell r="A41" t="str">
            <v>Consultori Avinyó</v>
          </cell>
        </row>
        <row r="42">
          <cell r="A42" t="str">
            <v>Consultori Castellar de N'Hug</v>
          </cell>
        </row>
        <row r="43">
          <cell r="A43" t="str">
            <v>Consultori de Saldes</v>
          </cell>
        </row>
        <row r="44">
          <cell r="A44" t="str">
            <v>Consultori Fonollosa</v>
          </cell>
        </row>
        <row r="45">
          <cell r="A45" t="str">
            <v>Consultori Taradell</v>
          </cell>
        </row>
        <row r="46">
          <cell r="A46" t="str">
            <v>Consultori Vilada</v>
          </cell>
        </row>
        <row r="47">
          <cell r="A47" t="str">
            <v>GERÈNCIA</v>
          </cell>
        </row>
        <row r="48">
          <cell r="A48" t="str">
            <v>OFICINES GERÈNCIA TERRITORIAL</v>
          </cell>
        </row>
        <row r="49">
          <cell r="A49" t="str">
            <v>SAP ANOIA</v>
          </cell>
        </row>
        <row r="50">
          <cell r="A50" t="str">
            <v>SAP BAGES - BERGUEDÀ - SOLSONÈS</v>
          </cell>
        </row>
        <row r="51">
          <cell r="A51" t="str">
            <v>SAP OSONA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8"/>
  <sheetViews>
    <sheetView tabSelected="1" workbookViewId="0">
      <pane xSplit="1" ySplit="1" topLeftCell="B2" activePane="bottomRight" state="frozen"/>
      <selection activeCell="F13" sqref="F13"/>
      <selection pane="topRight" activeCell="F13" sqref="F13"/>
      <selection pane="bottomLeft" activeCell="F13" sqref="F13"/>
      <selection pane="bottomRight" activeCell="A16" sqref="A16"/>
    </sheetView>
  </sheetViews>
  <sheetFormatPr defaultColWidth="9.140625" defaultRowHeight="15" x14ac:dyDescent="0.25"/>
  <cols>
    <col min="1" max="1" width="72.140625" bestFit="1" customWidth="1"/>
    <col min="2" max="7" width="10.5703125" style="12" customWidth="1"/>
    <col min="8" max="8" width="11.5703125" style="12" customWidth="1"/>
    <col min="9" max="9" width="10.5703125" style="12" customWidth="1"/>
    <col min="10" max="10" width="11.5703125" style="12" customWidth="1"/>
    <col min="11" max="11" width="10.5703125" style="12" customWidth="1"/>
    <col min="12" max="12" width="11.5703125" style="12" customWidth="1"/>
    <col min="13" max="14" width="10.42578125" style="20" customWidth="1"/>
    <col min="15" max="15" width="10.42578125" style="21" customWidth="1"/>
    <col min="16" max="16" width="10.42578125" style="12" customWidth="1"/>
    <col min="17" max="17" width="9.140625" customWidth="1"/>
  </cols>
  <sheetData>
    <row r="1" spans="1:18" s="1" customFormat="1" ht="68.25" x14ac:dyDescent="0.2">
      <c r="A1" s="6">
        <v>11</v>
      </c>
      <c r="B1" s="13" t="s">
        <v>92</v>
      </c>
      <c r="C1" s="13" t="s">
        <v>93</v>
      </c>
      <c r="D1" s="13" t="s">
        <v>94</v>
      </c>
      <c r="E1" s="13" t="s">
        <v>96</v>
      </c>
      <c r="F1" s="13" t="s">
        <v>97</v>
      </c>
      <c r="G1" s="13" t="s">
        <v>95</v>
      </c>
      <c r="H1" s="13" t="s">
        <v>98</v>
      </c>
      <c r="I1" s="13" t="s">
        <v>99</v>
      </c>
      <c r="J1" s="13" t="s">
        <v>114</v>
      </c>
      <c r="K1" s="13" t="s">
        <v>115</v>
      </c>
      <c r="L1" s="13" t="s">
        <v>100</v>
      </c>
      <c r="M1" s="17" t="s">
        <v>106</v>
      </c>
      <c r="N1" s="17" t="s">
        <v>107</v>
      </c>
      <c r="O1" s="18" t="s">
        <v>108</v>
      </c>
      <c r="P1" s="17" t="s">
        <v>109</v>
      </c>
    </row>
    <row r="2" spans="1:18" x14ac:dyDescent="0.25">
      <c r="A2" s="7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9"/>
      <c r="P2" s="19"/>
      <c r="Q2" s="19">
        <f>SUM(P3:P16)/$A$1</f>
        <v>13.10090909090909</v>
      </c>
      <c r="R2" s="1" t="s">
        <v>123</v>
      </c>
    </row>
    <row r="3" spans="1:18" x14ac:dyDescent="0.25">
      <c r="A3" s="2" t="s">
        <v>1</v>
      </c>
      <c r="B3" s="10">
        <v>1</v>
      </c>
      <c r="C3" s="14">
        <v>2</v>
      </c>
      <c r="D3" s="10">
        <v>1</v>
      </c>
      <c r="E3" s="14"/>
      <c r="F3" s="10">
        <v>1</v>
      </c>
      <c r="G3" s="14">
        <v>1</v>
      </c>
      <c r="H3" s="10">
        <v>1</v>
      </c>
      <c r="I3" s="14">
        <v>1</v>
      </c>
      <c r="J3" s="10">
        <v>1</v>
      </c>
      <c r="K3" s="14">
        <v>1</v>
      </c>
      <c r="L3" s="10"/>
      <c r="M3" s="20">
        <f>SUM(B3:L3)</f>
        <v>10</v>
      </c>
      <c r="N3" s="20">
        <f>COUNT(B3:L3)</f>
        <v>9</v>
      </c>
      <c r="O3" s="21">
        <v>8</v>
      </c>
      <c r="P3" s="21">
        <f>O3*N3</f>
        <v>72</v>
      </c>
      <c r="Q3">
        <v>2</v>
      </c>
    </row>
    <row r="4" spans="1:18" x14ac:dyDescent="0.25">
      <c r="A4" s="2" t="s">
        <v>120</v>
      </c>
      <c r="B4" s="10"/>
      <c r="C4" s="14"/>
      <c r="D4" s="10"/>
      <c r="E4" s="14"/>
      <c r="F4" s="10"/>
      <c r="G4" s="14"/>
      <c r="H4" s="10"/>
      <c r="I4" s="14"/>
      <c r="J4" s="10"/>
      <c r="K4" s="14"/>
      <c r="L4" s="10">
        <v>7</v>
      </c>
      <c r="M4" s="20">
        <f t="shared" ref="M4:M16" si="0">SUM(B4:L4)</f>
        <v>7</v>
      </c>
      <c r="P4" s="21"/>
    </row>
    <row r="5" spans="1:18" x14ac:dyDescent="0.25">
      <c r="A5" s="2" t="s">
        <v>2</v>
      </c>
      <c r="B5" s="10"/>
      <c r="C5" s="14"/>
      <c r="D5" s="10">
        <v>3</v>
      </c>
      <c r="E5" s="14"/>
      <c r="F5" s="10"/>
      <c r="G5" s="14">
        <v>5</v>
      </c>
      <c r="H5" s="10">
        <v>1</v>
      </c>
      <c r="I5" s="14">
        <v>2</v>
      </c>
      <c r="J5" s="10">
        <v>2</v>
      </c>
      <c r="K5" s="14">
        <v>0</v>
      </c>
      <c r="L5" s="10"/>
      <c r="M5" s="20">
        <f t="shared" si="0"/>
        <v>13</v>
      </c>
      <c r="O5" s="21">
        <f>0.08*4+0.08*2+1</f>
        <v>1.48</v>
      </c>
      <c r="P5" s="21">
        <f>O5*M5</f>
        <v>19.239999999999998</v>
      </c>
      <c r="Q5">
        <v>2</v>
      </c>
    </row>
    <row r="6" spans="1:18" x14ac:dyDescent="0.25">
      <c r="A6" s="3" t="s">
        <v>3</v>
      </c>
      <c r="B6" s="10"/>
      <c r="C6" s="14"/>
      <c r="D6" s="10"/>
      <c r="E6" s="14"/>
      <c r="F6" s="10"/>
      <c r="G6" s="14"/>
      <c r="H6" s="10"/>
      <c r="I6" s="14"/>
      <c r="J6" s="10"/>
      <c r="K6" s="14"/>
      <c r="L6" s="10"/>
      <c r="M6" s="20">
        <f t="shared" si="0"/>
        <v>0</v>
      </c>
      <c r="O6" s="21">
        <f>0.33*4+3*0.2</f>
        <v>1.9200000000000002</v>
      </c>
      <c r="P6" s="21">
        <f>O6*M6</f>
        <v>0</v>
      </c>
      <c r="Q6">
        <v>2</v>
      </c>
    </row>
    <row r="7" spans="1:18" x14ac:dyDescent="0.25">
      <c r="A7" s="3" t="s">
        <v>4</v>
      </c>
      <c r="B7" s="10"/>
      <c r="C7" s="14"/>
      <c r="D7" s="10"/>
      <c r="E7" s="14"/>
      <c r="F7" s="10"/>
      <c r="G7" s="14"/>
      <c r="H7" s="10"/>
      <c r="I7" s="14"/>
      <c r="J7" s="10"/>
      <c r="K7" s="14"/>
      <c r="L7" s="10"/>
      <c r="M7" s="20">
        <f t="shared" si="0"/>
        <v>0</v>
      </c>
      <c r="O7" s="21">
        <f>0.16*4+0.08*2+0.08*2+0.33+0.75*0.2</f>
        <v>1.44</v>
      </c>
      <c r="P7" s="21">
        <f>O7*M7</f>
        <v>0</v>
      </c>
      <c r="Q7">
        <v>2</v>
      </c>
    </row>
    <row r="8" spans="1:18" x14ac:dyDescent="0.25">
      <c r="A8" s="3" t="s">
        <v>5</v>
      </c>
      <c r="B8" s="10"/>
      <c r="C8" s="14"/>
      <c r="D8" s="10"/>
      <c r="E8" s="14"/>
      <c r="F8" s="10"/>
      <c r="G8" s="14"/>
      <c r="H8" s="10"/>
      <c r="I8" s="14"/>
      <c r="J8" s="10"/>
      <c r="K8" s="14"/>
      <c r="L8" s="10"/>
      <c r="M8" s="20">
        <f t="shared" si="0"/>
        <v>0</v>
      </c>
      <c r="O8" s="21">
        <f>0.16*4+0.08*2+0.08*2+0.33+0.75*0.2</f>
        <v>1.44</v>
      </c>
      <c r="P8" s="21"/>
      <c r="Q8">
        <v>2</v>
      </c>
    </row>
    <row r="9" spans="1:18" x14ac:dyDescent="0.25">
      <c r="A9" s="3" t="s">
        <v>6</v>
      </c>
      <c r="B9" s="10">
        <v>4</v>
      </c>
      <c r="C9" s="14">
        <v>21</v>
      </c>
      <c r="D9" s="10">
        <v>15</v>
      </c>
      <c r="E9" s="14">
        <v>4</v>
      </c>
      <c r="F9" s="10">
        <v>3</v>
      </c>
      <c r="G9" s="14">
        <v>9</v>
      </c>
      <c r="H9" s="10">
        <v>4</v>
      </c>
      <c r="I9" s="14">
        <v>12</v>
      </c>
      <c r="J9" s="10">
        <v>3</v>
      </c>
      <c r="K9" s="14">
        <v>4</v>
      </c>
      <c r="L9" s="10">
        <v>3</v>
      </c>
      <c r="M9" s="20">
        <f t="shared" si="0"/>
        <v>82</v>
      </c>
      <c r="O9" s="21">
        <f>0.08*4+0.25</f>
        <v>0.57000000000000006</v>
      </c>
      <c r="P9" s="21">
        <f>O9*M9</f>
        <v>46.74</v>
      </c>
      <c r="Q9">
        <v>2</v>
      </c>
    </row>
    <row r="10" spans="1:18" x14ac:dyDescent="0.25">
      <c r="A10" s="3" t="s">
        <v>7</v>
      </c>
      <c r="B10" s="10"/>
      <c r="C10" s="14"/>
      <c r="D10" s="10"/>
      <c r="E10" s="14"/>
      <c r="F10" s="10"/>
      <c r="G10" s="14"/>
      <c r="H10" s="10"/>
      <c r="I10" s="14"/>
      <c r="J10" s="10"/>
      <c r="K10" s="14"/>
      <c r="L10" s="10"/>
      <c r="M10" s="20">
        <f t="shared" si="0"/>
        <v>0</v>
      </c>
      <c r="O10" s="21">
        <f>0.75*4+0.08*2+4</f>
        <v>7.16</v>
      </c>
      <c r="P10" s="21">
        <f>O10*N10</f>
        <v>0</v>
      </c>
      <c r="Q10">
        <v>2</v>
      </c>
    </row>
    <row r="11" spans="1:18" x14ac:dyDescent="0.25">
      <c r="A11" s="3" t="s">
        <v>8</v>
      </c>
      <c r="B11" s="10"/>
      <c r="C11" s="14"/>
      <c r="D11" s="10"/>
      <c r="E11" s="14"/>
      <c r="F11" s="10"/>
      <c r="G11" s="14"/>
      <c r="H11" s="10"/>
      <c r="I11" s="14"/>
      <c r="J11" s="10"/>
      <c r="K11" s="14"/>
      <c r="L11" s="10"/>
      <c r="M11" s="20">
        <f t="shared" si="0"/>
        <v>0</v>
      </c>
      <c r="O11" s="21">
        <v>3</v>
      </c>
      <c r="P11" s="21"/>
      <c r="Q11">
        <v>2</v>
      </c>
    </row>
    <row r="12" spans="1:18" x14ac:dyDescent="0.25">
      <c r="A12" s="3" t="s">
        <v>9</v>
      </c>
      <c r="B12" s="10"/>
      <c r="C12" s="14"/>
      <c r="D12" s="10"/>
      <c r="E12" s="14"/>
      <c r="F12" s="10"/>
      <c r="G12" s="14">
        <v>1</v>
      </c>
      <c r="H12" s="10"/>
      <c r="I12" s="14"/>
      <c r="J12" s="10"/>
      <c r="K12" s="14"/>
      <c r="L12" s="10"/>
      <c r="M12" s="20">
        <f t="shared" si="0"/>
        <v>1</v>
      </c>
      <c r="O12" s="21">
        <f>0.5*4+0.5*2+0.25</f>
        <v>3.25</v>
      </c>
      <c r="P12" s="21">
        <f>O12*M12</f>
        <v>3.25</v>
      </c>
      <c r="Q12">
        <v>2</v>
      </c>
    </row>
    <row r="13" spans="1:18" x14ac:dyDescent="0.25">
      <c r="A13" s="3" t="s">
        <v>10</v>
      </c>
      <c r="B13" s="10"/>
      <c r="C13" s="14"/>
      <c r="D13" s="10"/>
      <c r="E13" s="14"/>
      <c r="F13" s="10"/>
      <c r="G13" s="14">
        <v>1</v>
      </c>
      <c r="H13" s="10"/>
      <c r="I13" s="14"/>
      <c r="J13" s="10"/>
      <c r="K13" s="14"/>
      <c r="L13" s="10"/>
      <c r="M13" s="20">
        <f t="shared" si="0"/>
        <v>1</v>
      </c>
      <c r="P13" s="21"/>
      <c r="Q13">
        <v>2</v>
      </c>
    </row>
    <row r="14" spans="1:18" x14ac:dyDescent="0.25">
      <c r="A14" s="2" t="s">
        <v>11</v>
      </c>
      <c r="B14" s="10"/>
      <c r="C14" s="14">
        <v>5</v>
      </c>
      <c r="D14" s="10">
        <v>4</v>
      </c>
      <c r="E14" s="14"/>
      <c r="F14" s="10"/>
      <c r="G14" s="14"/>
      <c r="H14" s="10"/>
      <c r="I14" s="14"/>
      <c r="J14" s="10"/>
      <c r="K14" s="14"/>
      <c r="L14" s="10"/>
      <c r="M14" s="20">
        <f t="shared" si="0"/>
        <v>9</v>
      </c>
      <c r="O14" s="21">
        <f>0.08*4</f>
        <v>0.32</v>
      </c>
      <c r="P14" s="21">
        <f>O14*M14</f>
        <v>2.88</v>
      </c>
      <c r="Q14">
        <v>2</v>
      </c>
    </row>
    <row r="15" spans="1:18" x14ac:dyDescent="0.25">
      <c r="A15" s="2" t="s">
        <v>12</v>
      </c>
      <c r="B15" s="10"/>
      <c r="C15" s="14"/>
      <c r="D15" s="10"/>
      <c r="E15" s="14"/>
      <c r="F15" s="10"/>
      <c r="G15" s="14"/>
      <c r="H15" s="10"/>
      <c r="I15" s="14"/>
      <c r="J15" s="10"/>
      <c r="K15" s="14"/>
      <c r="L15" s="10"/>
      <c r="M15" s="20">
        <f t="shared" si="0"/>
        <v>0</v>
      </c>
      <c r="O15" s="21">
        <f>0.03*4+0.08*2+0.08</f>
        <v>0.36000000000000004</v>
      </c>
      <c r="P15" s="21"/>
      <c r="Q15">
        <v>2</v>
      </c>
    </row>
    <row r="16" spans="1:18" x14ac:dyDescent="0.25">
      <c r="A16" s="2" t="s">
        <v>13</v>
      </c>
      <c r="B16" s="10"/>
      <c r="C16" s="14"/>
      <c r="D16" s="10"/>
      <c r="E16" s="14"/>
      <c r="F16" s="10"/>
      <c r="G16" s="14"/>
      <c r="H16" s="10"/>
      <c r="I16" s="14"/>
      <c r="J16" s="10"/>
      <c r="K16" s="14"/>
      <c r="L16" s="10"/>
      <c r="M16" s="20">
        <f t="shared" si="0"/>
        <v>0</v>
      </c>
      <c r="N16" s="20">
        <f t="shared" ref="N16" si="1">COUNT(B16:L16)</f>
        <v>0</v>
      </c>
      <c r="O16" s="21">
        <f>0.03*4+0.08*2+0.08</f>
        <v>0.36000000000000004</v>
      </c>
      <c r="P16" s="21">
        <f>O16*M16</f>
        <v>0</v>
      </c>
      <c r="Q16">
        <v>2</v>
      </c>
    </row>
    <row r="17" spans="1:17" x14ac:dyDescent="0.25">
      <c r="A17" s="7" t="s">
        <v>14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9"/>
      <c r="P17" s="19"/>
      <c r="Q17" s="19"/>
    </row>
    <row r="18" spans="1:17" x14ac:dyDescent="0.25">
      <c r="A18" s="3" t="s">
        <v>81</v>
      </c>
      <c r="B18" s="10">
        <v>1</v>
      </c>
      <c r="C18" s="14"/>
      <c r="D18" s="10"/>
      <c r="E18" s="14">
        <v>1</v>
      </c>
      <c r="F18" s="10">
        <v>1</v>
      </c>
      <c r="G18" s="14"/>
      <c r="H18" s="10"/>
      <c r="I18" s="14"/>
      <c r="J18" s="10">
        <v>1</v>
      </c>
      <c r="K18" s="14">
        <v>1</v>
      </c>
      <c r="L18" s="10"/>
      <c r="M18" s="20">
        <f>SUM(B18:L18)</f>
        <v>5</v>
      </c>
      <c r="P18" s="21"/>
    </row>
    <row r="19" spans="1:17" x14ac:dyDescent="0.25">
      <c r="A19" s="3" t="s">
        <v>82</v>
      </c>
      <c r="B19" s="10">
        <v>2</v>
      </c>
      <c r="C19" s="14"/>
      <c r="D19" s="10"/>
      <c r="E19" s="14">
        <v>4</v>
      </c>
      <c r="F19" s="10">
        <v>4</v>
      </c>
      <c r="G19" s="14"/>
      <c r="H19" s="10"/>
      <c r="I19" s="14"/>
      <c r="J19" s="10">
        <v>4</v>
      </c>
      <c r="K19" s="14">
        <v>2</v>
      </c>
      <c r="L19" s="10"/>
      <c r="M19" s="20">
        <f>SUM(B19:L19)</f>
        <v>16</v>
      </c>
      <c r="P19" s="21"/>
    </row>
    <row r="20" spans="1:17" x14ac:dyDescent="0.25">
      <c r="A20" s="7" t="s">
        <v>15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19"/>
      <c r="P20" s="19"/>
      <c r="Q20" s="19">
        <f>SUM(P21:P24)/$A$1</f>
        <v>16.363636363636363</v>
      </c>
    </row>
    <row r="21" spans="1:17" x14ac:dyDescent="0.25">
      <c r="A21" s="3" t="s">
        <v>16</v>
      </c>
      <c r="B21" s="10">
        <v>1</v>
      </c>
      <c r="C21" s="14">
        <v>2</v>
      </c>
      <c r="D21" s="10"/>
      <c r="E21" s="14">
        <v>1</v>
      </c>
      <c r="F21" s="10">
        <v>1</v>
      </c>
      <c r="G21" s="14">
        <v>3</v>
      </c>
      <c r="H21" s="10">
        <v>1</v>
      </c>
      <c r="I21" s="14">
        <v>2</v>
      </c>
      <c r="J21" s="10">
        <v>1</v>
      </c>
      <c r="K21" s="14">
        <v>1</v>
      </c>
      <c r="L21" s="10">
        <v>2</v>
      </c>
      <c r="M21" s="20">
        <f>SUM(B21:L21)</f>
        <v>15</v>
      </c>
      <c r="N21" s="20">
        <f>COUNT(B21:E21)</f>
        <v>3</v>
      </c>
      <c r="O21" s="21">
        <v>10</v>
      </c>
      <c r="P21" s="21">
        <f>O21*M21</f>
        <v>150</v>
      </c>
      <c r="Q21">
        <v>1</v>
      </c>
    </row>
    <row r="22" spans="1:17" x14ac:dyDescent="0.25">
      <c r="A22" s="3" t="s">
        <v>17</v>
      </c>
      <c r="B22" s="10"/>
      <c r="C22" s="14"/>
      <c r="D22" s="10">
        <v>1</v>
      </c>
      <c r="E22" s="14"/>
      <c r="F22" s="10"/>
      <c r="G22" s="14">
        <v>1</v>
      </c>
      <c r="H22" s="10"/>
      <c r="I22" s="14"/>
      <c r="J22" s="10"/>
      <c r="K22" s="14"/>
      <c r="L22" s="10"/>
      <c r="M22" s="20">
        <f t="shared" ref="M22:M24" si="2">SUM(B22:L22)</f>
        <v>2</v>
      </c>
      <c r="N22" s="20">
        <f>COUNT(B22:E22)</f>
        <v>1</v>
      </c>
      <c r="O22" s="21">
        <v>15</v>
      </c>
      <c r="P22" s="21">
        <f>O22*M22</f>
        <v>30</v>
      </c>
      <c r="Q22">
        <v>1</v>
      </c>
    </row>
    <row r="23" spans="1:17" x14ac:dyDescent="0.25">
      <c r="A23" s="3" t="s">
        <v>117</v>
      </c>
      <c r="B23" s="10"/>
      <c r="C23" s="14"/>
      <c r="D23" s="10"/>
      <c r="E23" s="14"/>
      <c r="F23" s="10"/>
      <c r="G23" s="14"/>
      <c r="H23" s="10"/>
      <c r="I23" s="14"/>
      <c r="J23" s="10"/>
      <c r="K23" s="14"/>
      <c r="L23" s="10"/>
      <c r="M23" s="20">
        <f t="shared" si="2"/>
        <v>0</v>
      </c>
      <c r="O23" s="21">
        <f>5</f>
        <v>5</v>
      </c>
      <c r="P23" s="21">
        <f>O23*M23</f>
        <v>0</v>
      </c>
    </row>
    <row r="24" spans="1:17" x14ac:dyDescent="0.25">
      <c r="A24" s="3" t="s">
        <v>18</v>
      </c>
      <c r="B24" s="10"/>
      <c r="C24" s="14"/>
      <c r="D24" s="10"/>
      <c r="E24" s="14"/>
      <c r="F24" s="10"/>
      <c r="G24" s="14"/>
      <c r="H24" s="10"/>
      <c r="I24" s="14"/>
      <c r="J24" s="10"/>
      <c r="K24" s="14"/>
      <c r="L24" s="10"/>
      <c r="M24" s="20">
        <f t="shared" si="2"/>
        <v>0</v>
      </c>
      <c r="O24" s="21">
        <v>2.5</v>
      </c>
      <c r="P24" s="21">
        <f>O24*M24</f>
        <v>0</v>
      </c>
      <c r="Q24">
        <v>1</v>
      </c>
    </row>
    <row r="25" spans="1:17" x14ac:dyDescent="0.25">
      <c r="A25" s="7" t="s">
        <v>19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19"/>
      <c r="P25" s="19"/>
      <c r="Q25" s="19">
        <f>SUM(P26:P60)/$A$1</f>
        <v>54.646363636363638</v>
      </c>
    </row>
    <row r="26" spans="1:17" x14ac:dyDescent="0.25">
      <c r="A26" s="5" t="s">
        <v>73</v>
      </c>
      <c r="B26" s="10"/>
      <c r="C26" s="14">
        <v>13</v>
      </c>
      <c r="D26" s="10">
        <v>18</v>
      </c>
      <c r="E26" s="14"/>
      <c r="F26" s="10">
        <v>1</v>
      </c>
      <c r="G26" s="14">
        <v>5</v>
      </c>
      <c r="H26" s="10"/>
      <c r="I26" s="14"/>
      <c r="J26" s="10"/>
      <c r="K26" s="14"/>
      <c r="L26" s="10">
        <v>1</v>
      </c>
      <c r="M26" s="20">
        <f>SUM(B26:L26)</f>
        <v>38</v>
      </c>
      <c r="O26" s="21">
        <f>0.08*12+0.1*2+0.15</f>
        <v>1.3099999999999998</v>
      </c>
      <c r="P26" s="21">
        <f>O26*M26</f>
        <v>49.779999999999994</v>
      </c>
      <c r="Q26">
        <v>3</v>
      </c>
    </row>
    <row r="27" spans="1:17" x14ac:dyDescent="0.25">
      <c r="A27" s="5" t="s">
        <v>74</v>
      </c>
      <c r="B27" s="10"/>
      <c r="C27" s="14">
        <v>2</v>
      </c>
      <c r="D27" s="10"/>
      <c r="E27" s="14"/>
      <c r="F27" s="10"/>
      <c r="G27" s="14"/>
      <c r="H27" s="10">
        <v>1</v>
      </c>
      <c r="I27" s="14"/>
      <c r="J27" s="10"/>
      <c r="K27" s="14"/>
      <c r="L27" s="10"/>
      <c r="M27" s="20">
        <f t="shared" ref="M27:M60" si="3">SUM(B27:L27)</f>
        <v>3</v>
      </c>
      <c r="O27" s="21">
        <f>0.25*12+0.5*2+0.75</f>
        <v>4.75</v>
      </c>
      <c r="P27" s="21">
        <f>O27*M27</f>
        <v>14.25</v>
      </c>
      <c r="Q27">
        <v>3</v>
      </c>
    </row>
    <row r="28" spans="1:17" x14ac:dyDescent="0.25">
      <c r="A28" s="8" t="s">
        <v>20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20">
        <f t="shared" si="3"/>
        <v>0</v>
      </c>
      <c r="P28" s="21"/>
      <c r="Q28">
        <v>3</v>
      </c>
    </row>
    <row r="29" spans="1:17" x14ac:dyDescent="0.25">
      <c r="A29" s="4" t="s">
        <v>21</v>
      </c>
      <c r="B29" s="10">
        <v>1</v>
      </c>
      <c r="C29" s="14">
        <v>1</v>
      </c>
      <c r="D29" s="10">
        <v>1</v>
      </c>
      <c r="E29" s="14">
        <v>1</v>
      </c>
      <c r="F29" s="10">
        <v>1</v>
      </c>
      <c r="G29" s="14">
        <v>1</v>
      </c>
      <c r="H29" s="10">
        <v>1</v>
      </c>
      <c r="I29" s="14">
        <v>1</v>
      </c>
      <c r="J29" s="10">
        <v>1</v>
      </c>
      <c r="K29" s="14">
        <v>1</v>
      </c>
      <c r="L29" s="10">
        <v>1</v>
      </c>
      <c r="M29" s="20">
        <f t="shared" si="3"/>
        <v>11</v>
      </c>
      <c r="O29" s="21">
        <f>0.1*24+0.1*12+0.1+0.08+2+0.5</f>
        <v>6.2800000000000011</v>
      </c>
      <c r="P29" s="21">
        <f>O29*M29</f>
        <v>69.080000000000013</v>
      </c>
      <c r="Q29">
        <v>3</v>
      </c>
    </row>
    <row r="30" spans="1:17" x14ac:dyDescent="0.25">
      <c r="A30" s="4" t="s">
        <v>22</v>
      </c>
      <c r="B30" s="10"/>
      <c r="C30" s="14"/>
      <c r="D30" s="10"/>
      <c r="E30" s="14"/>
      <c r="F30" s="10"/>
      <c r="G30" s="14"/>
      <c r="H30" s="10"/>
      <c r="I30" s="14"/>
      <c r="J30" s="10"/>
      <c r="K30" s="14"/>
      <c r="L30" s="10"/>
      <c r="M30" s="20">
        <f t="shared" si="3"/>
        <v>0</v>
      </c>
      <c r="O30" s="21">
        <f>0.2*24+0.16+4+2+4*0.25+0.33</f>
        <v>12.290000000000001</v>
      </c>
      <c r="P30" s="21">
        <f t="shared" ref="P30:P38" si="4">O30*M30</f>
        <v>0</v>
      </c>
      <c r="Q30">
        <v>3</v>
      </c>
    </row>
    <row r="31" spans="1:17" x14ac:dyDescent="0.25">
      <c r="A31" s="4" t="s">
        <v>23</v>
      </c>
      <c r="B31" s="10">
        <v>1</v>
      </c>
      <c r="C31" s="14">
        <v>2</v>
      </c>
      <c r="D31" s="10">
        <v>1</v>
      </c>
      <c r="E31" s="14">
        <v>2</v>
      </c>
      <c r="F31" s="10"/>
      <c r="G31" s="14">
        <v>1</v>
      </c>
      <c r="H31" s="10"/>
      <c r="I31" s="14"/>
      <c r="J31" s="10">
        <v>1</v>
      </c>
      <c r="K31" s="14">
        <v>2</v>
      </c>
      <c r="L31" s="10"/>
      <c r="M31" s="20">
        <f t="shared" si="3"/>
        <v>10</v>
      </c>
      <c r="O31" s="21">
        <f>0.2*24+0.16+4+2+4*0.25+0.33</f>
        <v>12.290000000000001</v>
      </c>
      <c r="P31" s="21">
        <f t="shared" si="4"/>
        <v>122.9</v>
      </c>
      <c r="Q31">
        <v>3</v>
      </c>
    </row>
    <row r="32" spans="1:17" x14ac:dyDescent="0.25">
      <c r="A32" s="4" t="s">
        <v>24</v>
      </c>
      <c r="B32" s="10"/>
      <c r="C32" s="14"/>
      <c r="D32" s="10"/>
      <c r="E32" s="14"/>
      <c r="F32" s="10"/>
      <c r="G32" s="14"/>
      <c r="H32" s="10"/>
      <c r="I32" s="14"/>
      <c r="J32" s="10"/>
      <c r="K32" s="14"/>
      <c r="L32" s="10"/>
      <c r="M32" s="20">
        <f t="shared" si="3"/>
        <v>0</v>
      </c>
      <c r="O32" s="21">
        <f>0.2*24+0.16+4+2+4*0.25+0.33</f>
        <v>12.290000000000001</v>
      </c>
      <c r="P32" s="21">
        <f t="shared" si="4"/>
        <v>0</v>
      </c>
      <c r="Q32">
        <v>3</v>
      </c>
    </row>
    <row r="33" spans="1:17" x14ac:dyDescent="0.25">
      <c r="A33" s="4" t="s">
        <v>25</v>
      </c>
      <c r="B33" s="10"/>
      <c r="C33" s="14"/>
      <c r="D33" s="10"/>
      <c r="E33" s="14"/>
      <c r="F33" s="10"/>
      <c r="G33" s="14"/>
      <c r="H33" s="10"/>
      <c r="I33" s="14"/>
      <c r="J33" s="10"/>
      <c r="K33" s="14"/>
      <c r="L33" s="10"/>
      <c r="M33" s="20">
        <f t="shared" si="3"/>
        <v>0</v>
      </c>
      <c r="O33" s="21">
        <f>0.2*24+0.16+4+2+4*0.25+0.33</f>
        <v>12.290000000000001</v>
      </c>
      <c r="P33" s="21">
        <f t="shared" si="4"/>
        <v>0</v>
      </c>
      <c r="Q33">
        <v>3</v>
      </c>
    </row>
    <row r="34" spans="1:17" x14ac:dyDescent="0.25">
      <c r="A34" s="4" t="s">
        <v>26</v>
      </c>
      <c r="B34" s="10"/>
      <c r="C34" s="14"/>
      <c r="D34" s="10">
        <v>1</v>
      </c>
      <c r="E34" s="14"/>
      <c r="F34" s="10"/>
      <c r="G34" s="14"/>
      <c r="H34" s="10"/>
      <c r="I34" s="14"/>
      <c r="J34" s="10"/>
      <c r="K34" s="14"/>
      <c r="L34" s="10"/>
      <c r="M34" s="20">
        <f t="shared" si="3"/>
        <v>1</v>
      </c>
      <c r="O34" s="21">
        <f>0.75*12+1*2+1.5+0.5*0.5+1*0.2</f>
        <v>12.95</v>
      </c>
      <c r="P34" s="21">
        <f t="shared" si="4"/>
        <v>12.95</v>
      </c>
      <c r="Q34">
        <v>3</v>
      </c>
    </row>
    <row r="35" spans="1:17" x14ac:dyDescent="0.25">
      <c r="A35" s="4" t="s">
        <v>27</v>
      </c>
      <c r="B35" s="10"/>
      <c r="C35" s="14"/>
      <c r="D35" s="10"/>
      <c r="E35" s="14"/>
      <c r="F35" s="10"/>
      <c r="G35" s="14">
        <v>1</v>
      </c>
      <c r="H35" s="10"/>
      <c r="I35" s="14"/>
      <c r="J35" s="10"/>
      <c r="K35" s="14"/>
      <c r="L35" s="10"/>
      <c r="M35" s="20">
        <f t="shared" si="3"/>
        <v>1</v>
      </c>
      <c r="O35" s="21">
        <f>0.75*12+1*2+1.5+0.5*0.5+1*0.2</f>
        <v>12.95</v>
      </c>
      <c r="P35" s="21">
        <f t="shared" si="4"/>
        <v>12.95</v>
      </c>
      <c r="Q35">
        <v>3</v>
      </c>
    </row>
    <row r="36" spans="1:17" x14ac:dyDescent="0.25">
      <c r="A36" s="4" t="s">
        <v>28</v>
      </c>
      <c r="B36" s="10"/>
      <c r="C36" s="14"/>
      <c r="D36" s="10">
        <v>1</v>
      </c>
      <c r="E36" s="14"/>
      <c r="F36" s="10"/>
      <c r="G36" s="14">
        <v>1</v>
      </c>
      <c r="H36" s="10"/>
      <c r="I36" s="14">
        <v>1</v>
      </c>
      <c r="J36" s="10"/>
      <c r="K36" s="14"/>
      <c r="L36" s="10"/>
      <c r="M36" s="20">
        <f t="shared" si="3"/>
        <v>3</v>
      </c>
      <c r="O36" s="21">
        <f>0.8*12+1*2+1.5+0.75*0.5+1*0.2</f>
        <v>13.675000000000001</v>
      </c>
      <c r="P36" s="21">
        <f t="shared" si="4"/>
        <v>41.025000000000006</v>
      </c>
      <c r="Q36">
        <v>3</v>
      </c>
    </row>
    <row r="37" spans="1:17" x14ac:dyDescent="0.25">
      <c r="A37" s="4" t="s">
        <v>29</v>
      </c>
      <c r="B37" s="10"/>
      <c r="C37" s="14"/>
      <c r="D37" s="10"/>
      <c r="E37" s="14"/>
      <c r="F37" s="10"/>
      <c r="G37" s="14"/>
      <c r="H37" s="10"/>
      <c r="I37" s="14"/>
      <c r="J37" s="10"/>
      <c r="K37" s="14"/>
      <c r="L37" s="10"/>
      <c r="M37" s="20">
        <f t="shared" si="3"/>
        <v>0</v>
      </c>
      <c r="O37" s="21">
        <f>1*12+1*2+1.5+0.75*0.5+1*0.2</f>
        <v>16.074999999999999</v>
      </c>
      <c r="P37" s="21">
        <f t="shared" si="4"/>
        <v>0</v>
      </c>
      <c r="Q37">
        <v>3</v>
      </c>
    </row>
    <row r="38" spans="1:17" x14ac:dyDescent="0.25">
      <c r="A38" s="4" t="s">
        <v>30</v>
      </c>
      <c r="B38" s="10"/>
      <c r="C38" s="14">
        <v>1</v>
      </c>
      <c r="D38" s="10"/>
      <c r="E38" s="14"/>
      <c r="F38" s="10"/>
      <c r="G38" s="14"/>
      <c r="H38" s="10"/>
      <c r="I38" s="14"/>
      <c r="J38" s="10">
        <v>1</v>
      </c>
      <c r="K38" s="14">
        <v>1</v>
      </c>
      <c r="L38" s="10"/>
      <c r="M38" s="20">
        <f t="shared" si="3"/>
        <v>3</v>
      </c>
      <c r="O38" s="21">
        <f>1*12+1*2+1.5+0.75*0.5+1*0.2</f>
        <v>16.074999999999999</v>
      </c>
      <c r="P38" s="21">
        <f t="shared" si="4"/>
        <v>48.224999999999994</v>
      </c>
      <c r="Q38">
        <v>3</v>
      </c>
    </row>
    <row r="39" spans="1:17" x14ac:dyDescent="0.25">
      <c r="A39" s="4" t="s">
        <v>119</v>
      </c>
      <c r="B39" s="10"/>
      <c r="C39" s="14"/>
      <c r="D39" s="10">
        <v>1</v>
      </c>
      <c r="E39" s="14"/>
      <c r="F39" s="10"/>
      <c r="G39" s="14"/>
      <c r="H39" s="10"/>
      <c r="I39" s="14"/>
      <c r="J39" s="10"/>
      <c r="K39" s="14"/>
      <c r="L39" s="10"/>
      <c r="M39" s="20">
        <f t="shared" si="3"/>
        <v>1</v>
      </c>
      <c r="P39" s="21"/>
    </row>
    <row r="40" spans="1:17" x14ac:dyDescent="0.25">
      <c r="A40" s="8" t="s">
        <v>31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20">
        <f t="shared" si="3"/>
        <v>0</v>
      </c>
      <c r="P40" s="21"/>
      <c r="Q40">
        <v>3</v>
      </c>
    </row>
    <row r="41" spans="1:17" x14ac:dyDescent="0.25">
      <c r="A41" s="4" t="s">
        <v>32</v>
      </c>
      <c r="B41" s="10"/>
      <c r="C41" s="14"/>
      <c r="D41" s="10"/>
      <c r="E41" s="14"/>
      <c r="F41" s="10">
        <v>4</v>
      </c>
      <c r="G41" s="14"/>
      <c r="H41" s="10"/>
      <c r="I41" s="14">
        <v>12</v>
      </c>
      <c r="J41" s="10">
        <v>4</v>
      </c>
      <c r="K41" s="14">
        <v>3</v>
      </c>
      <c r="L41" s="10">
        <v>3</v>
      </c>
      <c r="M41" s="20">
        <f t="shared" si="3"/>
        <v>26</v>
      </c>
      <c r="O41" s="21">
        <f>0.15*12+0.5*2*0.5</f>
        <v>2.2999999999999998</v>
      </c>
      <c r="P41" s="21">
        <f t="shared" ref="P41:P60" si="5">O41*M41</f>
        <v>59.8</v>
      </c>
      <c r="Q41">
        <v>3</v>
      </c>
    </row>
    <row r="42" spans="1:17" x14ac:dyDescent="0.25">
      <c r="A42" s="4" t="s">
        <v>33</v>
      </c>
      <c r="B42" s="10"/>
      <c r="C42" s="14"/>
      <c r="D42" s="10"/>
      <c r="E42" s="14"/>
      <c r="F42" s="10"/>
      <c r="G42" s="14">
        <v>3</v>
      </c>
      <c r="H42" s="10"/>
      <c r="I42" s="14"/>
      <c r="J42" s="10"/>
      <c r="K42" s="14"/>
      <c r="L42" s="10">
        <v>1</v>
      </c>
      <c r="M42" s="20">
        <f t="shared" si="3"/>
        <v>4</v>
      </c>
      <c r="O42" s="21">
        <f>0.25*12+0.5*2*0.5</f>
        <v>3.5</v>
      </c>
      <c r="P42" s="21">
        <f>O42*M42</f>
        <v>14</v>
      </c>
      <c r="Q42">
        <v>3</v>
      </c>
    </row>
    <row r="43" spans="1:17" x14ac:dyDescent="0.25">
      <c r="A43" s="4" t="s">
        <v>34</v>
      </c>
      <c r="B43" s="10">
        <v>4</v>
      </c>
      <c r="C43" s="14">
        <v>14</v>
      </c>
      <c r="D43" s="10"/>
      <c r="E43" s="14">
        <v>10</v>
      </c>
      <c r="F43" s="10"/>
      <c r="G43" s="14"/>
      <c r="H43" s="10"/>
      <c r="I43" s="14"/>
      <c r="J43" s="10"/>
      <c r="K43" s="14"/>
      <c r="L43" s="10"/>
      <c r="M43" s="20">
        <f t="shared" si="3"/>
        <v>28</v>
      </c>
      <c r="O43" s="21">
        <f>0.15*12+0.5*2*0.5</f>
        <v>2.2999999999999998</v>
      </c>
      <c r="P43" s="21">
        <f t="shared" si="5"/>
        <v>64.399999999999991</v>
      </c>
      <c r="Q43">
        <v>3</v>
      </c>
    </row>
    <row r="44" spans="1:17" x14ac:dyDescent="0.25">
      <c r="A44" s="4" t="s">
        <v>35</v>
      </c>
      <c r="B44" s="10"/>
      <c r="C44" s="14"/>
      <c r="D44" s="10"/>
      <c r="E44" s="14"/>
      <c r="F44" s="10"/>
      <c r="G44" s="14"/>
      <c r="H44" s="10"/>
      <c r="I44" s="14"/>
      <c r="J44" s="10"/>
      <c r="K44" s="14"/>
      <c r="L44" s="10"/>
      <c r="M44" s="20">
        <f t="shared" si="3"/>
        <v>0</v>
      </c>
      <c r="O44" s="21">
        <f>0.25*12+0.5*2*0.5</f>
        <v>3.5</v>
      </c>
      <c r="P44" s="21">
        <f t="shared" si="5"/>
        <v>0</v>
      </c>
      <c r="Q44">
        <v>3</v>
      </c>
    </row>
    <row r="45" spans="1:17" x14ac:dyDescent="0.25">
      <c r="A45" s="4" t="s">
        <v>36</v>
      </c>
      <c r="B45" s="10"/>
      <c r="C45" s="14"/>
      <c r="D45" s="10"/>
      <c r="E45" s="14"/>
      <c r="F45" s="10"/>
      <c r="G45" s="14"/>
      <c r="H45" s="10"/>
      <c r="I45" s="14"/>
      <c r="J45" s="10"/>
      <c r="K45" s="14"/>
      <c r="L45" s="10"/>
      <c r="M45" s="20">
        <f t="shared" si="3"/>
        <v>0</v>
      </c>
      <c r="O45" s="21">
        <f>0.25*12+0.5*2*0.5</f>
        <v>3.5</v>
      </c>
      <c r="P45" s="21">
        <f t="shared" si="5"/>
        <v>0</v>
      </c>
      <c r="Q45">
        <v>3</v>
      </c>
    </row>
    <row r="46" spans="1:17" x14ac:dyDescent="0.25">
      <c r="A46" s="4" t="s">
        <v>37</v>
      </c>
      <c r="B46" s="10"/>
      <c r="C46" s="14"/>
      <c r="D46" s="10"/>
      <c r="E46" s="14"/>
      <c r="F46" s="10"/>
      <c r="G46" s="14"/>
      <c r="H46" s="10"/>
      <c r="I46" s="14"/>
      <c r="J46" s="10"/>
      <c r="K46" s="14"/>
      <c r="L46" s="10"/>
      <c r="M46" s="20">
        <f t="shared" si="3"/>
        <v>0</v>
      </c>
      <c r="O46" s="21">
        <f>0.25*12+0.5*2*0.5</f>
        <v>3.5</v>
      </c>
      <c r="P46" s="21">
        <f t="shared" si="5"/>
        <v>0</v>
      </c>
      <c r="Q46">
        <v>3</v>
      </c>
    </row>
    <row r="47" spans="1:17" x14ac:dyDescent="0.25">
      <c r="A47" s="4" t="s">
        <v>38</v>
      </c>
      <c r="B47" s="10"/>
      <c r="C47" s="14"/>
      <c r="D47" s="10"/>
      <c r="E47" s="14"/>
      <c r="F47" s="10"/>
      <c r="G47" s="14"/>
      <c r="H47" s="10"/>
      <c r="I47" s="14"/>
      <c r="J47" s="10"/>
      <c r="K47" s="14"/>
      <c r="L47" s="10"/>
      <c r="M47" s="20">
        <f t="shared" si="3"/>
        <v>0</v>
      </c>
      <c r="O47" s="21">
        <f>0.33*12+0.5*2*0.5</f>
        <v>4.46</v>
      </c>
      <c r="P47" s="21">
        <f t="shared" si="5"/>
        <v>0</v>
      </c>
      <c r="Q47">
        <v>3</v>
      </c>
    </row>
    <row r="48" spans="1:17" x14ac:dyDescent="0.25">
      <c r="A48" s="4" t="s">
        <v>39</v>
      </c>
      <c r="B48" s="10"/>
      <c r="C48" s="14"/>
      <c r="D48" s="10"/>
      <c r="E48" s="14"/>
      <c r="F48" s="10"/>
      <c r="G48" s="14"/>
      <c r="H48" s="10"/>
      <c r="I48" s="14"/>
      <c r="J48" s="10"/>
      <c r="K48" s="14"/>
      <c r="L48" s="10"/>
      <c r="M48" s="20">
        <f t="shared" si="3"/>
        <v>0</v>
      </c>
      <c r="O48" s="21">
        <f>0.33*12+0.5*2*0.5</f>
        <v>4.46</v>
      </c>
      <c r="P48" s="21">
        <f t="shared" si="5"/>
        <v>0</v>
      </c>
      <c r="Q48">
        <v>3</v>
      </c>
    </row>
    <row r="49" spans="1:17" x14ac:dyDescent="0.25">
      <c r="A49" s="4" t="s">
        <v>40</v>
      </c>
      <c r="B49" s="10"/>
      <c r="C49" s="14"/>
      <c r="D49" s="10"/>
      <c r="E49" s="14"/>
      <c r="F49" s="10"/>
      <c r="G49" s="14"/>
      <c r="H49" s="10"/>
      <c r="I49" s="14"/>
      <c r="J49" s="10"/>
      <c r="K49" s="14"/>
      <c r="L49" s="10"/>
      <c r="M49" s="20">
        <f t="shared" si="3"/>
        <v>0</v>
      </c>
      <c r="P49" s="21">
        <f t="shared" si="5"/>
        <v>0</v>
      </c>
      <c r="Q49">
        <v>3</v>
      </c>
    </row>
    <row r="50" spans="1:17" x14ac:dyDescent="0.25">
      <c r="A50" s="4" t="s">
        <v>41</v>
      </c>
      <c r="B50" s="10"/>
      <c r="C50" s="14"/>
      <c r="D50" s="10"/>
      <c r="E50" s="14"/>
      <c r="F50" s="10"/>
      <c r="G50" s="14"/>
      <c r="H50" s="10"/>
      <c r="I50" s="14"/>
      <c r="J50" s="10"/>
      <c r="K50" s="14"/>
      <c r="L50" s="10"/>
      <c r="M50" s="20">
        <f t="shared" si="3"/>
        <v>0</v>
      </c>
      <c r="O50" s="21">
        <f>0.25*12+0.5*2*0.5</f>
        <v>3.5</v>
      </c>
      <c r="P50" s="21">
        <f t="shared" si="5"/>
        <v>0</v>
      </c>
      <c r="Q50">
        <v>3</v>
      </c>
    </row>
    <row r="51" spans="1:17" x14ac:dyDescent="0.25">
      <c r="A51" s="4" t="s">
        <v>42</v>
      </c>
      <c r="B51" s="10"/>
      <c r="C51" s="14">
        <v>1</v>
      </c>
      <c r="D51" s="10">
        <v>1</v>
      </c>
      <c r="E51" s="14"/>
      <c r="F51" s="10"/>
      <c r="G51" s="14"/>
      <c r="H51" s="10"/>
      <c r="I51" s="14"/>
      <c r="J51" s="10"/>
      <c r="K51" s="14"/>
      <c r="L51" s="10">
        <v>1</v>
      </c>
      <c r="M51" s="20">
        <f t="shared" si="3"/>
        <v>3</v>
      </c>
      <c r="O51" s="21">
        <f>0.33*12+0.5*2*0.5</f>
        <v>4.46</v>
      </c>
      <c r="P51" s="21">
        <f t="shared" si="5"/>
        <v>13.379999999999999</v>
      </c>
      <c r="Q51">
        <v>3</v>
      </c>
    </row>
    <row r="52" spans="1:17" x14ac:dyDescent="0.25">
      <c r="A52" s="4" t="s">
        <v>43</v>
      </c>
      <c r="B52" s="10"/>
      <c r="C52" s="14"/>
      <c r="D52" s="10"/>
      <c r="E52" s="14"/>
      <c r="F52" s="10"/>
      <c r="G52" s="14"/>
      <c r="H52" s="10"/>
      <c r="I52" s="14"/>
      <c r="J52" s="10"/>
      <c r="K52" s="14"/>
      <c r="L52" s="10"/>
      <c r="M52" s="20">
        <f t="shared" si="3"/>
        <v>0</v>
      </c>
      <c r="O52" s="21">
        <f>0.5*12+0.5*2*0.5</f>
        <v>6.5</v>
      </c>
      <c r="P52" s="21">
        <f t="shared" si="5"/>
        <v>0</v>
      </c>
      <c r="Q52">
        <v>3</v>
      </c>
    </row>
    <row r="53" spans="1:17" x14ac:dyDescent="0.25">
      <c r="A53" s="4" t="s">
        <v>44</v>
      </c>
      <c r="B53" s="10"/>
      <c r="C53" s="14"/>
      <c r="D53" s="10"/>
      <c r="E53" s="14"/>
      <c r="F53" s="10"/>
      <c r="G53" s="14"/>
      <c r="H53" s="10"/>
      <c r="I53" s="14"/>
      <c r="J53" s="10"/>
      <c r="K53" s="14"/>
      <c r="L53" s="10"/>
      <c r="M53" s="20">
        <f t="shared" si="3"/>
        <v>0</v>
      </c>
      <c r="P53" s="21">
        <f t="shared" si="5"/>
        <v>0</v>
      </c>
      <c r="Q53">
        <v>3</v>
      </c>
    </row>
    <row r="54" spans="1:17" x14ac:dyDescent="0.25">
      <c r="A54" s="4" t="s">
        <v>45</v>
      </c>
      <c r="B54" s="10"/>
      <c r="C54" s="14"/>
      <c r="D54" s="10"/>
      <c r="E54" s="14"/>
      <c r="F54" s="10"/>
      <c r="G54" s="14"/>
      <c r="H54" s="10"/>
      <c r="I54" s="14"/>
      <c r="J54" s="10"/>
      <c r="K54" s="14"/>
      <c r="L54" s="10"/>
      <c r="M54" s="20">
        <f t="shared" si="3"/>
        <v>0</v>
      </c>
      <c r="P54" s="21">
        <f t="shared" si="5"/>
        <v>0</v>
      </c>
      <c r="Q54">
        <v>3</v>
      </c>
    </row>
    <row r="55" spans="1:17" x14ac:dyDescent="0.25">
      <c r="A55" s="8" t="s">
        <v>46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20">
        <f t="shared" si="3"/>
        <v>0</v>
      </c>
      <c r="P55" s="21">
        <f t="shared" si="5"/>
        <v>0</v>
      </c>
      <c r="Q55">
        <v>3</v>
      </c>
    </row>
    <row r="56" spans="1:17" x14ac:dyDescent="0.25">
      <c r="A56" s="4" t="s">
        <v>47</v>
      </c>
      <c r="B56" s="10">
        <v>1</v>
      </c>
      <c r="C56" s="14"/>
      <c r="D56" s="10"/>
      <c r="E56" s="14">
        <v>1</v>
      </c>
      <c r="F56" s="10">
        <v>2</v>
      </c>
      <c r="G56" s="14"/>
      <c r="H56" s="10"/>
      <c r="I56" s="14"/>
      <c r="J56" s="10"/>
      <c r="K56" s="14"/>
      <c r="L56" s="10">
        <v>1</v>
      </c>
      <c r="M56" s="20">
        <f t="shared" si="3"/>
        <v>5</v>
      </c>
      <c r="O56" s="21">
        <f>0.2*24+0.16+4+2+4*0.25</f>
        <v>11.96</v>
      </c>
      <c r="P56" s="21">
        <f t="shared" si="5"/>
        <v>59.800000000000004</v>
      </c>
      <c r="Q56">
        <v>3</v>
      </c>
    </row>
    <row r="57" spans="1:17" x14ac:dyDescent="0.25">
      <c r="A57" s="4" t="s">
        <v>48</v>
      </c>
      <c r="B57" s="10"/>
      <c r="C57" s="14"/>
      <c r="D57" s="10"/>
      <c r="E57" s="14"/>
      <c r="F57" s="10"/>
      <c r="G57" s="14"/>
      <c r="H57" s="10"/>
      <c r="I57" s="14"/>
      <c r="J57" s="10"/>
      <c r="K57" s="14"/>
      <c r="L57" s="10"/>
      <c r="M57" s="20">
        <f t="shared" si="3"/>
        <v>0</v>
      </c>
      <c r="P57" s="21">
        <f t="shared" si="5"/>
        <v>0</v>
      </c>
      <c r="Q57">
        <v>3</v>
      </c>
    </row>
    <row r="58" spans="1:17" x14ac:dyDescent="0.25">
      <c r="A58" s="4" t="s">
        <v>49</v>
      </c>
      <c r="B58" s="10"/>
      <c r="C58" s="14">
        <v>1</v>
      </c>
      <c r="D58" s="10"/>
      <c r="E58" s="14"/>
      <c r="F58" s="10"/>
      <c r="G58" s="14">
        <v>1</v>
      </c>
      <c r="H58" s="10"/>
      <c r="I58" s="14"/>
      <c r="J58" s="10"/>
      <c r="K58" s="14"/>
      <c r="L58" s="10"/>
      <c r="M58" s="20">
        <f t="shared" si="3"/>
        <v>2</v>
      </c>
      <c r="O58" s="21">
        <f>0.08*12+0.08*4+1+2*0.2</f>
        <v>2.68</v>
      </c>
      <c r="P58" s="21">
        <f t="shared" si="5"/>
        <v>5.36</v>
      </c>
      <c r="Q58">
        <v>3</v>
      </c>
    </row>
    <row r="59" spans="1:17" x14ac:dyDescent="0.25">
      <c r="A59" s="4" t="s">
        <v>50</v>
      </c>
      <c r="B59" s="10">
        <v>1</v>
      </c>
      <c r="C59" s="14"/>
      <c r="D59" s="10"/>
      <c r="E59" s="14">
        <v>1</v>
      </c>
      <c r="F59" s="10">
        <v>1</v>
      </c>
      <c r="G59" s="14"/>
      <c r="H59" s="10"/>
      <c r="I59" s="14"/>
      <c r="J59" s="10"/>
      <c r="K59" s="14"/>
      <c r="L59" s="10"/>
      <c r="M59" s="20">
        <f t="shared" si="3"/>
        <v>3</v>
      </c>
      <c r="O59" s="21">
        <f>0.33*4+0.75+2*0.5</f>
        <v>3.0700000000000003</v>
      </c>
      <c r="P59" s="21">
        <f t="shared" si="5"/>
        <v>9.2100000000000009</v>
      </c>
      <c r="Q59">
        <v>3</v>
      </c>
    </row>
    <row r="60" spans="1:17" x14ac:dyDescent="0.25">
      <c r="A60" s="4" t="s">
        <v>51</v>
      </c>
      <c r="B60" s="10"/>
      <c r="C60" s="14">
        <v>1</v>
      </c>
      <c r="D60" s="10"/>
      <c r="E60" s="14"/>
      <c r="F60" s="10"/>
      <c r="G60" s="14"/>
      <c r="H60" s="10"/>
      <c r="I60" s="14"/>
      <c r="J60" s="10"/>
      <c r="K60" s="14"/>
      <c r="L60" s="10"/>
      <c r="M60" s="20">
        <f t="shared" si="3"/>
        <v>1</v>
      </c>
      <c r="O60" s="21">
        <f>0.5*4+1+2*0.5</f>
        <v>4</v>
      </c>
      <c r="P60" s="21">
        <f t="shared" si="5"/>
        <v>4</v>
      </c>
      <c r="Q60">
        <v>3</v>
      </c>
    </row>
    <row r="61" spans="1:17" x14ac:dyDescent="0.25">
      <c r="A61" s="7" t="s">
        <v>52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19"/>
      <c r="P61" s="19"/>
    </row>
    <row r="62" spans="1:17" x14ac:dyDescent="0.25">
      <c r="A62" s="2" t="s">
        <v>52</v>
      </c>
      <c r="B62" s="10"/>
      <c r="C62" s="14"/>
      <c r="D62" s="10">
        <v>1</v>
      </c>
      <c r="E62" s="14"/>
      <c r="F62" s="10"/>
      <c r="G62" s="14"/>
      <c r="H62" s="10"/>
      <c r="I62" s="14">
        <v>1</v>
      </c>
      <c r="J62" s="10"/>
      <c r="K62" s="14"/>
      <c r="L62" s="10"/>
      <c r="M62" s="20">
        <f>SUM(B62:L62)</f>
        <v>2</v>
      </c>
      <c r="O62" s="21">
        <v>1</v>
      </c>
      <c r="P62" s="21">
        <f t="shared" ref="P62" si="6">O62*M62</f>
        <v>2</v>
      </c>
      <c r="Q62">
        <v>3</v>
      </c>
    </row>
    <row r="63" spans="1:17" x14ac:dyDescent="0.25">
      <c r="A63" s="2" t="s">
        <v>53</v>
      </c>
      <c r="B63" s="10"/>
      <c r="C63" s="14"/>
      <c r="D63" s="10"/>
      <c r="E63" s="14"/>
      <c r="F63" s="10"/>
      <c r="G63" s="14"/>
      <c r="H63" s="10"/>
      <c r="I63" s="14"/>
      <c r="J63" s="10"/>
      <c r="K63" s="14"/>
      <c r="L63" s="10"/>
      <c r="M63" s="20">
        <f t="shared" ref="M63:M65" si="7">SUM(B63:L63)</f>
        <v>0</v>
      </c>
      <c r="P63" s="21"/>
    </row>
    <row r="64" spans="1:17" x14ac:dyDescent="0.25">
      <c r="A64" s="2" t="s">
        <v>54</v>
      </c>
      <c r="B64" s="10"/>
      <c r="C64" s="14"/>
      <c r="D64" s="10"/>
      <c r="E64" s="14"/>
      <c r="F64" s="10"/>
      <c r="G64" s="14"/>
      <c r="H64" s="10"/>
      <c r="I64" s="14"/>
      <c r="J64" s="10"/>
      <c r="K64" s="14"/>
      <c r="L64" s="10"/>
      <c r="M64" s="20">
        <f t="shared" si="7"/>
        <v>0</v>
      </c>
      <c r="P64" s="21"/>
    </row>
    <row r="65" spans="1:17" x14ac:dyDescent="0.25">
      <c r="A65" s="2" t="s">
        <v>55</v>
      </c>
      <c r="B65" s="10"/>
      <c r="C65" s="14"/>
      <c r="D65" s="10"/>
      <c r="E65" s="14"/>
      <c r="F65" s="10"/>
      <c r="G65" s="14"/>
      <c r="H65" s="10"/>
      <c r="I65" s="14"/>
      <c r="J65" s="10"/>
      <c r="K65" s="14"/>
      <c r="L65" s="10"/>
      <c r="M65" s="20">
        <f t="shared" si="7"/>
        <v>0</v>
      </c>
      <c r="O65" s="21">
        <v>3</v>
      </c>
      <c r="P65" s="21">
        <f t="shared" ref="P65" si="8">O65*M65</f>
        <v>0</v>
      </c>
      <c r="Q65">
        <v>3</v>
      </c>
    </row>
    <row r="66" spans="1:17" x14ac:dyDescent="0.25">
      <c r="A66" s="7" t="s">
        <v>56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19"/>
      <c r="P66" s="19"/>
    </row>
    <row r="67" spans="1:17" x14ac:dyDescent="0.25">
      <c r="A67" s="2" t="s">
        <v>57</v>
      </c>
      <c r="B67" s="10"/>
      <c r="C67" s="14">
        <v>2</v>
      </c>
      <c r="D67" s="10"/>
      <c r="E67" s="14"/>
      <c r="F67" s="10"/>
      <c r="G67" s="14">
        <v>3</v>
      </c>
      <c r="H67" s="10"/>
      <c r="I67" s="14"/>
      <c r="J67" s="10"/>
      <c r="K67" s="14"/>
      <c r="L67" s="10"/>
      <c r="M67" s="20">
        <f>SUM(B67:L67)</f>
        <v>5</v>
      </c>
      <c r="O67" s="21">
        <v>3</v>
      </c>
      <c r="P67" s="21"/>
    </row>
    <row r="68" spans="1:17" x14ac:dyDescent="0.25">
      <c r="A68" s="2" t="s">
        <v>58</v>
      </c>
      <c r="B68" s="10"/>
      <c r="C68" s="14"/>
      <c r="D68" s="10">
        <v>1</v>
      </c>
      <c r="E68" s="14"/>
      <c r="F68" s="10"/>
      <c r="G68" s="14"/>
      <c r="H68" s="10"/>
      <c r="I68" s="14"/>
      <c r="J68" s="10"/>
      <c r="K68" s="14"/>
      <c r="L68" s="10"/>
      <c r="M68" s="20">
        <f t="shared" ref="M68:M70" si="9">SUM(B68:L68)</f>
        <v>1</v>
      </c>
      <c r="O68" s="21">
        <v>5</v>
      </c>
      <c r="P68" s="21"/>
    </row>
    <row r="69" spans="1:17" x14ac:dyDescent="0.25">
      <c r="A69" s="2" t="s">
        <v>59</v>
      </c>
      <c r="B69" s="10"/>
      <c r="C69" s="14"/>
      <c r="D69" s="10"/>
      <c r="E69" s="14"/>
      <c r="F69" s="10"/>
      <c r="G69" s="14"/>
      <c r="H69" s="10"/>
      <c r="I69" s="14"/>
      <c r="J69" s="10"/>
      <c r="K69" s="14"/>
      <c r="L69" s="10"/>
      <c r="M69" s="20">
        <f t="shared" si="9"/>
        <v>0</v>
      </c>
      <c r="O69" s="21">
        <v>10</v>
      </c>
      <c r="P69" s="21"/>
    </row>
    <row r="70" spans="1:17" x14ac:dyDescent="0.25">
      <c r="A70" s="2" t="s">
        <v>60</v>
      </c>
      <c r="B70" s="10"/>
      <c r="C70" s="14"/>
      <c r="D70" s="10"/>
      <c r="E70" s="14"/>
      <c r="F70" s="10"/>
      <c r="G70" s="14"/>
      <c r="H70" s="10"/>
      <c r="I70" s="14"/>
      <c r="J70" s="10"/>
      <c r="K70" s="14"/>
      <c r="L70" s="10"/>
      <c r="M70" s="20">
        <f t="shared" si="9"/>
        <v>0</v>
      </c>
      <c r="O70" s="21">
        <v>8</v>
      </c>
      <c r="P70" s="21"/>
    </row>
    <row r="71" spans="1:17" x14ac:dyDescent="0.25">
      <c r="A71" s="7" t="s">
        <v>61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19"/>
      <c r="P71" s="19"/>
      <c r="Q71" s="19">
        <f>SUM(P72:P76)/$A$1</f>
        <v>7.1590909090909092</v>
      </c>
    </row>
    <row r="72" spans="1:17" x14ac:dyDescent="0.25">
      <c r="A72" s="2" t="s">
        <v>62</v>
      </c>
      <c r="B72" s="10">
        <v>3</v>
      </c>
      <c r="C72" s="14">
        <v>7</v>
      </c>
      <c r="D72" s="10">
        <v>5</v>
      </c>
      <c r="E72" s="14">
        <v>2</v>
      </c>
      <c r="F72" s="10">
        <v>2</v>
      </c>
      <c r="G72" s="14">
        <v>8</v>
      </c>
      <c r="H72" s="10">
        <v>3</v>
      </c>
      <c r="I72" s="14">
        <v>3</v>
      </c>
      <c r="J72" s="10">
        <v>2</v>
      </c>
      <c r="K72" s="14">
        <v>2</v>
      </c>
      <c r="L72" s="10">
        <v>1</v>
      </c>
      <c r="M72" s="20">
        <f>SUM(B72:L72)</f>
        <v>38</v>
      </c>
      <c r="O72" s="21">
        <f>1</f>
        <v>1</v>
      </c>
      <c r="P72" s="21">
        <f>O72*M72</f>
        <v>38</v>
      </c>
      <c r="Q72">
        <v>2</v>
      </c>
    </row>
    <row r="73" spans="1:17" x14ac:dyDescent="0.25">
      <c r="A73" s="2" t="s">
        <v>63</v>
      </c>
      <c r="B73" s="10"/>
      <c r="C73" s="14"/>
      <c r="D73" s="10"/>
      <c r="E73" s="14"/>
      <c r="F73" s="10"/>
      <c r="G73" s="14">
        <v>1</v>
      </c>
      <c r="H73" s="10"/>
      <c r="I73" s="14"/>
      <c r="J73" s="10"/>
      <c r="K73" s="14"/>
      <c r="L73" s="10"/>
      <c r="M73" s="20">
        <f t="shared" ref="M73:M76" si="10">SUM(B73:L73)</f>
        <v>1</v>
      </c>
      <c r="O73" s="21">
        <v>0.75</v>
      </c>
      <c r="P73" s="21">
        <f>O73*M73</f>
        <v>0.75</v>
      </c>
      <c r="Q73">
        <v>2</v>
      </c>
    </row>
    <row r="74" spans="1:17" x14ac:dyDescent="0.25">
      <c r="A74" s="2" t="s">
        <v>64</v>
      </c>
      <c r="B74" s="10"/>
      <c r="C74" s="14">
        <v>1</v>
      </c>
      <c r="D74" s="10">
        <v>1</v>
      </c>
      <c r="E74" s="14"/>
      <c r="F74" s="10"/>
      <c r="G74" s="14">
        <v>1</v>
      </c>
      <c r="H74" s="10"/>
      <c r="I74" s="14">
        <v>1</v>
      </c>
      <c r="J74" s="10"/>
      <c r="K74" s="14"/>
      <c r="L74" s="10">
        <v>1</v>
      </c>
      <c r="M74" s="20">
        <f t="shared" si="10"/>
        <v>5</v>
      </c>
      <c r="O74" s="21">
        <f>0.5*12+2</f>
        <v>8</v>
      </c>
      <c r="P74" s="21">
        <f>O74*M74</f>
        <v>40</v>
      </c>
      <c r="Q74">
        <v>2</v>
      </c>
    </row>
    <row r="75" spans="1:17" x14ac:dyDescent="0.25">
      <c r="A75" s="2" t="s">
        <v>65</v>
      </c>
      <c r="B75" s="10"/>
      <c r="C75" s="14"/>
      <c r="D75" s="10"/>
      <c r="E75" s="14"/>
      <c r="F75" s="10"/>
      <c r="G75" s="14"/>
      <c r="H75" s="10"/>
      <c r="I75" s="14"/>
      <c r="J75" s="10"/>
      <c r="K75" s="14"/>
      <c r="L75" s="10"/>
      <c r="M75" s="20">
        <f t="shared" si="10"/>
        <v>0</v>
      </c>
      <c r="O75" s="21">
        <f>0.75*2</f>
        <v>1.5</v>
      </c>
      <c r="P75" s="21">
        <f>O75*M75</f>
        <v>0</v>
      </c>
      <c r="Q75">
        <v>2</v>
      </c>
    </row>
    <row r="76" spans="1:17" x14ac:dyDescent="0.25">
      <c r="A76" s="2" t="s">
        <v>125</v>
      </c>
      <c r="B76" s="10"/>
      <c r="C76" s="14"/>
      <c r="D76" s="10"/>
      <c r="E76" s="14"/>
      <c r="F76" s="10"/>
      <c r="G76" s="14"/>
      <c r="H76" s="10"/>
      <c r="I76" s="14"/>
      <c r="J76" s="10"/>
      <c r="K76" s="14"/>
      <c r="L76" s="10"/>
      <c r="M76" s="20">
        <f t="shared" si="10"/>
        <v>0</v>
      </c>
      <c r="P76" s="21"/>
      <c r="Q76">
        <v>2</v>
      </c>
    </row>
    <row r="77" spans="1:17" x14ac:dyDescent="0.25">
      <c r="A77" s="7" t="s">
        <v>75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19"/>
      <c r="P77" s="19"/>
    </row>
    <row r="78" spans="1:17" x14ac:dyDescent="0.25">
      <c r="A78" s="2" t="s">
        <v>77</v>
      </c>
      <c r="B78" s="10"/>
      <c r="C78" s="14"/>
      <c r="D78" s="10"/>
      <c r="E78" s="14"/>
      <c r="F78" s="10"/>
      <c r="G78" s="14"/>
      <c r="H78" s="10"/>
      <c r="I78" s="14"/>
      <c r="J78" s="10"/>
      <c r="K78" s="14"/>
      <c r="L78" s="10"/>
      <c r="M78" s="20">
        <f>SUM(B78:L78)</f>
        <v>0</v>
      </c>
      <c r="O78" s="21">
        <v>2</v>
      </c>
      <c r="P78" s="21">
        <f>O78*M78</f>
        <v>0</v>
      </c>
      <c r="Q78">
        <v>2</v>
      </c>
    </row>
    <row r="79" spans="1:17" x14ac:dyDescent="0.25">
      <c r="A79" s="2" t="s">
        <v>78</v>
      </c>
      <c r="B79" s="10"/>
      <c r="C79" s="14"/>
      <c r="D79" s="10"/>
      <c r="E79" s="14"/>
      <c r="F79" s="10"/>
      <c r="G79" s="14"/>
      <c r="H79" s="10"/>
      <c r="I79" s="14"/>
      <c r="J79" s="10"/>
      <c r="K79" s="14"/>
      <c r="L79" s="10"/>
      <c r="M79" s="20">
        <f>SUM(B79:L79)</f>
        <v>0</v>
      </c>
      <c r="O79" s="21">
        <v>16</v>
      </c>
      <c r="P79" s="21">
        <f>O79*M79</f>
        <v>0</v>
      </c>
      <c r="Q79">
        <v>2</v>
      </c>
    </row>
    <row r="80" spans="1:17" x14ac:dyDescent="0.25">
      <c r="A80" s="7" t="s">
        <v>66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19"/>
      <c r="P80" s="19"/>
      <c r="Q80" s="19">
        <f>SUM(P81:P85)/$A$1</f>
        <v>0.49818181818181823</v>
      </c>
    </row>
    <row r="81" spans="1:17" x14ac:dyDescent="0.25">
      <c r="A81" s="2" t="s">
        <v>67</v>
      </c>
      <c r="B81" s="10"/>
      <c r="C81" s="14"/>
      <c r="D81" s="10"/>
      <c r="E81" s="14"/>
      <c r="F81" s="10"/>
      <c r="G81" s="14">
        <v>1</v>
      </c>
      <c r="H81" s="10"/>
      <c r="I81" s="14"/>
      <c r="J81" s="10"/>
      <c r="K81" s="14"/>
      <c r="L81" s="10"/>
      <c r="M81" s="20">
        <f>SUM(B81:L81)</f>
        <v>1</v>
      </c>
      <c r="O81" s="21">
        <v>1</v>
      </c>
      <c r="P81" s="21">
        <f>O81*M81</f>
        <v>1</v>
      </c>
      <c r="Q81">
        <v>3</v>
      </c>
    </row>
    <row r="82" spans="1:17" x14ac:dyDescent="0.25">
      <c r="A82" s="2" t="s">
        <v>68</v>
      </c>
      <c r="B82" s="10"/>
      <c r="C82" s="14"/>
      <c r="D82" s="10"/>
      <c r="E82" s="14"/>
      <c r="F82" s="10"/>
      <c r="G82" s="14">
        <v>1</v>
      </c>
      <c r="H82" s="10"/>
      <c r="I82" s="14"/>
      <c r="J82" s="10"/>
      <c r="K82" s="14"/>
      <c r="L82" s="10"/>
      <c r="M82" s="20">
        <f t="shared" ref="M82:M84" si="11">SUM(B82:L82)</f>
        <v>1</v>
      </c>
      <c r="O82" s="21">
        <f>0.05*12+0.08*4+1+0.16*4</f>
        <v>2.56</v>
      </c>
      <c r="P82" s="21">
        <f>O82*M82</f>
        <v>2.56</v>
      </c>
      <c r="Q82">
        <v>3</v>
      </c>
    </row>
    <row r="83" spans="1:17" x14ac:dyDescent="0.25">
      <c r="A83" s="2" t="s">
        <v>80</v>
      </c>
      <c r="B83" s="10"/>
      <c r="C83" s="14"/>
      <c r="D83" s="10"/>
      <c r="E83" s="14"/>
      <c r="F83" s="10"/>
      <c r="G83" s="14"/>
      <c r="H83" s="10"/>
      <c r="I83" s="14"/>
      <c r="J83" s="10"/>
      <c r="K83" s="14"/>
      <c r="L83" s="10"/>
      <c r="M83" s="20">
        <f t="shared" si="11"/>
        <v>0</v>
      </c>
      <c r="O83" s="21">
        <f>0.16*12</f>
        <v>1.92</v>
      </c>
      <c r="P83" s="21">
        <f>O83*M83</f>
        <v>0</v>
      </c>
      <c r="Q83">
        <v>3</v>
      </c>
    </row>
    <row r="84" spans="1:17" x14ac:dyDescent="0.25">
      <c r="A84" s="2" t="s">
        <v>79</v>
      </c>
      <c r="B84" s="10"/>
      <c r="C84" s="14"/>
      <c r="D84" s="10"/>
      <c r="E84" s="14"/>
      <c r="F84" s="10"/>
      <c r="G84" s="14">
        <v>1</v>
      </c>
      <c r="H84" s="10"/>
      <c r="I84" s="14"/>
      <c r="J84" s="10"/>
      <c r="K84" s="14"/>
      <c r="L84" s="10"/>
      <c r="M84" s="20">
        <f t="shared" si="11"/>
        <v>1</v>
      </c>
      <c r="O84" s="21">
        <f>0.16*12</f>
        <v>1.92</v>
      </c>
      <c r="P84" s="21">
        <f>O84*M84</f>
        <v>1.92</v>
      </c>
      <c r="Q84">
        <v>3</v>
      </c>
    </row>
    <row r="85" spans="1:17" x14ac:dyDescent="0.25">
      <c r="A85" s="7" t="s">
        <v>69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19"/>
      <c r="P85" s="19"/>
    </row>
    <row r="86" spans="1:17" x14ac:dyDescent="0.25">
      <c r="A86" s="2" t="s">
        <v>70</v>
      </c>
      <c r="B86" s="10"/>
      <c r="C86" s="14"/>
      <c r="D86" s="10"/>
      <c r="E86" s="14"/>
      <c r="F86" s="10"/>
      <c r="G86" s="14"/>
      <c r="H86" s="10"/>
      <c r="I86" s="14"/>
      <c r="J86" s="10"/>
      <c r="K86" s="14"/>
      <c r="L86" s="10"/>
      <c r="M86" s="20">
        <f>SUM(B86:L86)</f>
        <v>0</v>
      </c>
      <c r="O86" s="21">
        <v>1</v>
      </c>
      <c r="P86" s="21">
        <f>O86*M86</f>
        <v>0</v>
      </c>
      <c r="Q86">
        <v>3</v>
      </c>
    </row>
    <row r="87" spans="1:17" x14ac:dyDescent="0.25">
      <c r="A87" s="2" t="s">
        <v>71</v>
      </c>
      <c r="B87" s="10"/>
      <c r="C87" s="14"/>
      <c r="D87" s="10"/>
      <c r="E87" s="14"/>
      <c r="F87" s="10"/>
      <c r="G87" s="14"/>
      <c r="H87" s="10"/>
      <c r="I87" s="14"/>
      <c r="J87" s="10"/>
      <c r="K87" s="14"/>
      <c r="L87" s="10"/>
      <c r="M87" s="20">
        <f t="shared" ref="M87:M88" si="12">SUM(B87:L87)</f>
        <v>0</v>
      </c>
      <c r="O87" s="21">
        <f>1.5*2</f>
        <v>3</v>
      </c>
      <c r="P87" s="21">
        <f>O87*M87</f>
        <v>0</v>
      </c>
      <c r="Q87">
        <v>3</v>
      </c>
    </row>
    <row r="88" spans="1:17" x14ac:dyDescent="0.25">
      <c r="A88" s="2" t="s">
        <v>72</v>
      </c>
      <c r="B88" s="10"/>
      <c r="C88" s="14"/>
      <c r="D88" s="10"/>
      <c r="E88" s="14"/>
      <c r="F88" s="10"/>
      <c r="G88" s="14"/>
      <c r="H88" s="10"/>
      <c r="I88" s="14"/>
      <c r="J88" s="10"/>
      <c r="K88" s="14"/>
      <c r="L88" s="10"/>
      <c r="M88" s="20">
        <f t="shared" si="12"/>
        <v>0</v>
      </c>
      <c r="O88" s="21">
        <v>3</v>
      </c>
      <c r="P88" s="21">
        <f>O88*M88</f>
        <v>0</v>
      </c>
      <c r="Q88">
        <v>3</v>
      </c>
    </row>
    <row r="89" spans="1:17" x14ac:dyDescent="0.25">
      <c r="A89" s="7" t="s">
        <v>76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9"/>
      <c r="P89" s="19"/>
      <c r="Q89" s="19">
        <f>SUM(P90)/$A$1</f>
        <v>0.13636363636363635</v>
      </c>
    </row>
    <row r="90" spans="1:17" x14ac:dyDescent="0.25">
      <c r="A90" s="15" t="s">
        <v>76</v>
      </c>
      <c r="B90" s="10"/>
      <c r="C90" s="14">
        <v>1</v>
      </c>
      <c r="D90" s="10"/>
      <c r="E90" s="14"/>
      <c r="F90" s="10"/>
      <c r="G90" s="14"/>
      <c r="H90" s="10"/>
      <c r="I90" s="14"/>
      <c r="J90" s="10"/>
      <c r="K90" s="14"/>
      <c r="L90" s="10"/>
      <c r="M90" s="20">
        <f>SUM(B90:L90)</f>
        <v>1</v>
      </c>
      <c r="O90" s="21">
        <v>1.5</v>
      </c>
      <c r="P90" s="21">
        <f>O90*M90</f>
        <v>1.5</v>
      </c>
    </row>
    <row r="91" spans="1:17" x14ac:dyDescent="0.25">
      <c r="A91" s="15" t="s">
        <v>126</v>
      </c>
      <c r="B91" s="10">
        <v>166</v>
      </c>
      <c r="C91" s="14">
        <v>1296</v>
      </c>
      <c r="D91" s="10">
        <v>853</v>
      </c>
      <c r="E91" s="14">
        <v>212.8</v>
      </c>
      <c r="F91" s="10">
        <v>202</v>
      </c>
      <c r="G91" s="14">
        <v>1084</v>
      </c>
      <c r="H91" s="10">
        <v>346</v>
      </c>
      <c r="I91" s="14">
        <v>864</v>
      </c>
      <c r="J91" s="10">
        <v>122</v>
      </c>
      <c r="K91" s="14">
        <v>164</v>
      </c>
      <c r="L91" s="10">
        <v>195</v>
      </c>
      <c r="M91" s="20">
        <f>SUM(B91:L91)</f>
        <v>5504.8</v>
      </c>
      <c r="P91" s="21"/>
    </row>
    <row r="92" spans="1:17" x14ac:dyDescent="0.25">
      <c r="A92" s="15" t="s">
        <v>127</v>
      </c>
      <c r="B92" s="10">
        <v>198</v>
      </c>
      <c r="C92" s="14">
        <v>1156</v>
      </c>
      <c r="D92" s="10">
        <v>610</v>
      </c>
      <c r="E92" s="14">
        <v>183</v>
      </c>
      <c r="F92" s="10">
        <v>173</v>
      </c>
      <c r="G92" s="14">
        <v>871</v>
      </c>
      <c r="H92" s="10">
        <v>313</v>
      </c>
      <c r="I92" s="14">
        <v>705</v>
      </c>
      <c r="J92" s="10">
        <v>122</v>
      </c>
      <c r="K92" s="14">
        <v>164</v>
      </c>
      <c r="L92" s="10">
        <v>195</v>
      </c>
      <c r="M92" s="20">
        <f t="shared" ref="M92" si="13">SUM(B92:L92)</f>
        <v>4690</v>
      </c>
      <c r="P92" s="21">
        <f>SUM(P2:P91)</f>
        <v>1012.9499999999999</v>
      </c>
      <c r="Q92" s="22"/>
    </row>
    <row r="93" spans="1:17" x14ac:dyDescent="0.25">
      <c r="O93" s="21" t="s">
        <v>110</v>
      </c>
      <c r="P93" s="21">
        <f>P92/A1</f>
        <v>92.086363636363629</v>
      </c>
    </row>
    <row r="96" spans="1:17" x14ac:dyDescent="0.25">
      <c r="O96" s="21" t="s">
        <v>111</v>
      </c>
      <c r="P96" s="21">
        <f>SUMIF($Q$3:$Q$91,2,$P$3:$P$91)</f>
        <v>222.85999999999999</v>
      </c>
    </row>
    <row r="97" spans="15:16" x14ac:dyDescent="0.25">
      <c r="O97" s="21" t="s">
        <v>112</v>
      </c>
      <c r="P97" s="21">
        <f>SUMIF($Q$3:$Q$91,3,$P$3:$P$91)</f>
        <v>608.58999999999992</v>
      </c>
    </row>
    <row r="98" spans="15:16" x14ac:dyDescent="0.25">
      <c r="O98" s="21" t="s">
        <v>113</v>
      </c>
      <c r="P98" s="21">
        <f>SUMIF($Q$3:$Q$91,1,$P$3:$P$91)</f>
        <v>180</v>
      </c>
    </row>
  </sheetData>
  <conditionalFormatting sqref="P3:P23 N17:N20 P25:P38 P63:P64 N23:N38 O89:P91 P66:P85 P40:P61 N40:N60 M3:M60 M61:N90 N91 M91:M92">
    <cfRule type="cellIs" dxfId="51" priority="19" operator="equal">
      <formula>0</formula>
    </cfRule>
  </conditionalFormatting>
  <conditionalFormatting sqref="O3:O7 O61 O9:O14 O16:O20 O25:O38 O63:O85 O40:O59">
    <cfRule type="cellIs" dxfId="50" priority="18" operator="equal">
      <formula>0</formula>
    </cfRule>
  </conditionalFormatting>
  <conditionalFormatting sqref="O60">
    <cfRule type="cellIs" dxfId="49" priority="17" operator="equal">
      <formula>0</formula>
    </cfRule>
  </conditionalFormatting>
  <conditionalFormatting sqref="O8">
    <cfRule type="cellIs" dxfId="48" priority="16" operator="equal">
      <formula>0</formula>
    </cfRule>
  </conditionalFormatting>
  <conditionalFormatting sqref="O15">
    <cfRule type="cellIs" dxfId="47" priority="15" operator="equal">
      <formula>0</formula>
    </cfRule>
  </conditionalFormatting>
  <conditionalFormatting sqref="N3:N16">
    <cfRule type="cellIs" dxfId="46" priority="14" operator="equal">
      <formula>0</formula>
    </cfRule>
  </conditionalFormatting>
  <conditionalFormatting sqref="N22">
    <cfRule type="cellIs" dxfId="45" priority="11" operator="equal">
      <formula>0</formula>
    </cfRule>
  </conditionalFormatting>
  <conditionalFormatting sqref="N21">
    <cfRule type="cellIs" dxfId="44" priority="12" operator="equal">
      <formula>0</formula>
    </cfRule>
  </conditionalFormatting>
  <conditionalFormatting sqref="P24">
    <cfRule type="cellIs" dxfId="43" priority="10" operator="equal">
      <formula>0</formula>
    </cfRule>
  </conditionalFormatting>
  <conditionalFormatting sqref="O62:P62">
    <cfRule type="cellIs" dxfId="42" priority="9" operator="equal">
      <formula>0</formula>
    </cfRule>
  </conditionalFormatting>
  <conditionalFormatting sqref="O86:P87">
    <cfRule type="cellIs" dxfId="41" priority="8" operator="equal">
      <formula>0</formula>
    </cfRule>
  </conditionalFormatting>
  <conditionalFormatting sqref="O88">
    <cfRule type="cellIs" dxfId="40" priority="7" operator="equal">
      <formula>0</formula>
    </cfRule>
  </conditionalFormatting>
  <conditionalFormatting sqref="P88">
    <cfRule type="cellIs" dxfId="39" priority="6" operator="equal">
      <formula>0</formula>
    </cfRule>
  </conditionalFormatting>
  <conditionalFormatting sqref="O21">
    <cfRule type="cellIs" dxfId="38" priority="4" operator="equal">
      <formula>0</formula>
    </cfRule>
  </conditionalFormatting>
  <conditionalFormatting sqref="O22:O24">
    <cfRule type="cellIs" dxfId="37" priority="5" operator="equal">
      <formula>0</formula>
    </cfRule>
  </conditionalFormatting>
  <conditionalFormatting sqref="P65">
    <cfRule type="cellIs" dxfId="36" priority="3" operator="equal">
      <formula>0</formula>
    </cfRule>
  </conditionalFormatting>
  <conditionalFormatting sqref="P39 N39">
    <cfRule type="cellIs" dxfId="35" priority="2" operator="equal">
      <formula>0</formula>
    </cfRule>
  </conditionalFormatting>
  <conditionalFormatting sqref="O39">
    <cfRule type="cellIs" dxfId="34" priority="1" operator="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3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6"/>
  <sheetViews>
    <sheetView zoomScale="118" zoomScaleNormal="118" workbookViewId="0">
      <pane xSplit="1" ySplit="1" topLeftCell="B2" activePane="bottomRight" state="frozen"/>
      <selection activeCell="F13" sqref="F13"/>
      <selection pane="topRight" activeCell="F13" sqref="F13"/>
      <selection pane="bottomLeft" activeCell="F13" sqref="F13"/>
      <selection pane="bottomRight" activeCell="F1" sqref="F1"/>
    </sheetView>
  </sheetViews>
  <sheetFormatPr defaultColWidth="9.140625" defaultRowHeight="15" x14ac:dyDescent="0.25"/>
  <cols>
    <col min="1" max="1" width="72.140625" bestFit="1" customWidth="1"/>
    <col min="2" max="10" width="10.5703125" style="12" customWidth="1"/>
    <col min="11" max="12" width="10.42578125" style="20" customWidth="1"/>
    <col min="13" max="13" width="10.42578125" style="21" customWidth="1"/>
    <col min="14" max="14" width="10.42578125" style="12" customWidth="1"/>
    <col min="15" max="15" width="9.140625" customWidth="1"/>
  </cols>
  <sheetData>
    <row r="1" spans="1:16" s="1" customFormat="1" ht="68.25" x14ac:dyDescent="0.2">
      <c r="A1" s="6">
        <v>9</v>
      </c>
      <c r="B1" s="13" t="s">
        <v>83</v>
      </c>
      <c r="C1" s="13" t="s">
        <v>84</v>
      </c>
      <c r="D1" s="13" t="s">
        <v>85</v>
      </c>
      <c r="E1" s="13" t="s">
        <v>89</v>
      </c>
      <c r="F1" s="13" t="s">
        <v>90</v>
      </c>
      <c r="G1" s="13" t="s">
        <v>88</v>
      </c>
      <c r="H1" s="13" t="s">
        <v>87</v>
      </c>
      <c r="I1" s="13" t="s">
        <v>116</v>
      </c>
      <c r="J1" s="13" t="s">
        <v>91</v>
      </c>
      <c r="K1" s="17" t="s">
        <v>106</v>
      </c>
      <c r="L1" s="17" t="s">
        <v>107</v>
      </c>
      <c r="M1" s="18" t="s">
        <v>108</v>
      </c>
      <c r="N1" s="17" t="s">
        <v>109</v>
      </c>
    </row>
    <row r="2" spans="1:16" x14ac:dyDescent="0.25">
      <c r="A2" s="7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19"/>
      <c r="N2" s="19"/>
      <c r="O2" s="19">
        <f>SUM(N3:N16)/$A$1</f>
        <v>16.853333333333335</v>
      </c>
      <c r="P2" s="1"/>
    </row>
    <row r="3" spans="1:16" x14ac:dyDescent="0.25">
      <c r="A3" s="2" t="s">
        <v>1</v>
      </c>
      <c r="B3" s="14">
        <v>1</v>
      </c>
      <c r="C3" s="10">
        <v>1</v>
      </c>
      <c r="D3" s="14">
        <v>1</v>
      </c>
      <c r="E3" s="10">
        <v>1</v>
      </c>
      <c r="F3" s="14"/>
      <c r="G3" s="10"/>
      <c r="H3" s="14">
        <v>1</v>
      </c>
      <c r="I3" s="14"/>
      <c r="J3" s="10">
        <v>1</v>
      </c>
      <c r="K3" s="20">
        <f>SUM(B3:J3)</f>
        <v>6</v>
      </c>
      <c r="L3" s="20">
        <f>COUNT(#REF!)</f>
        <v>0</v>
      </c>
      <c r="M3" s="21">
        <v>8</v>
      </c>
      <c r="N3" s="21">
        <f>K3*M3</f>
        <v>48</v>
      </c>
      <c r="O3">
        <v>2</v>
      </c>
    </row>
    <row r="4" spans="1:16" x14ac:dyDescent="0.25">
      <c r="A4" s="2" t="s">
        <v>2</v>
      </c>
      <c r="B4" s="14"/>
      <c r="C4" s="10"/>
      <c r="D4" s="14"/>
      <c r="E4" s="10"/>
      <c r="F4" s="14"/>
      <c r="G4" s="10"/>
      <c r="H4" s="14"/>
      <c r="I4" s="14"/>
      <c r="J4" s="10"/>
      <c r="K4" s="20">
        <f t="shared" ref="K4:K15" si="0">SUM(B4:J4)</f>
        <v>0</v>
      </c>
      <c r="N4" s="21">
        <f t="shared" ref="N4:N15" si="1">K4*M4</f>
        <v>0</v>
      </c>
    </row>
    <row r="5" spans="1:16" x14ac:dyDescent="0.25">
      <c r="A5" s="3" t="s">
        <v>3</v>
      </c>
      <c r="B5" s="14"/>
      <c r="C5" s="10"/>
      <c r="D5" s="14"/>
      <c r="E5" s="10"/>
      <c r="F5" s="14"/>
      <c r="G5" s="10"/>
      <c r="H5" s="14"/>
      <c r="I5" s="14"/>
      <c r="J5" s="10"/>
      <c r="K5" s="20">
        <f t="shared" si="0"/>
        <v>0</v>
      </c>
      <c r="M5" s="21">
        <f>0.08*4+0.08*2+1</f>
        <v>1.48</v>
      </c>
      <c r="N5" s="21">
        <f t="shared" si="1"/>
        <v>0</v>
      </c>
      <c r="O5">
        <v>2</v>
      </c>
    </row>
    <row r="6" spans="1:16" x14ac:dyDescent="0.25">
      <c r="A6" s="3" t="s">
        <v>4</v>
      </c>
      <c r="B6" s="14"/>
      <c r="C6" s="10"/>
      <c r="D6" s="14"/>
      <c r="E6" s="10"/>
      <c r="F6" s="14"/>
      <c r="G6" s="10"/>
      <c r="H6" s="14"/>
      <c r="I6" s="14"/>
      <c r="J6" s="10"/>
      <c r="K6" s="20">
        <f t="shared" si="0"/>
        <v>0</v>
      </c>
      <c r="M6" s="21">
        <f>0.33*4+3*0.2</f>
        <v>1.9200000000000002</v>
      </c>
      <c r="N6" s="21">
        <f t="shared" si="1"/>
        <v>0</v>
      </c>
      <c r="O6">
        <v>2</v>
      </c>
    </row>
    <row r="7" spans="1:16" x14ac:dyDescent="0.25">
      <c r="A7" s="3" t="s">
        <v>5</v>
      </c>
      <c r="B7" s="14"/>
      <c r="C7" s="10"/>
      <c r="D7" s="14"/>
      <c r="E7" s="10"/>
      <c r="F7" s="14"/>
      <c r="G7" s="10"/>
      <c r="H7" s="14"/>
      <c r="I7" s="14"/>
      <c r="J7" s="10"/>
      <c r="K7" s="20">
        <f t="shared" si="0"/>
        <v>0</v>
      </c>
      <c r="M7" s="21">
        <f>0.16*4+0.08*2+0.08*2+0.33+0.75*0.2</f>
        <v>1.44</v>
      </c>
      <c r="N7" s="21">
        <f t="shared" si="1"/>
        <v>0</v>
      </c>
      <c r="O7">
        <v>2</v>
      </c>
    </row>
    <row r="8" spans="1:16" x14ac:dyDescent="0.25">
      <c r="A8" s="3" t="s">
        <v>6</v>
      </c>
      <c r="B8" s="14">
        <v>13</v>
      </c>
      <c r="C8" s="10">
        <v>3</v>
      </c>
      <c r="D8" s="14">
        <v>19</v>
      </c>
      <c r="E8" s="10">
        <v>16</v>
      </c>
      <c r="F8" s="14">
        <v>3</v>
      </c>
      <c r="G8" s="10">
        <v>3</v>
      </c>
      <c r="H8" s="14">
        <v>4</v>
      </c>
      <c r="I8" s="14">
        <v>5</v>
      </c>
      <c r="J8" s="10">
        <v>4</v>
      </c>
      <c r="K8" s="20">
        <f t="shared" si="0"/>
        <v>70</v>
      </c>
      <c r="M8" s="21">
        <f>0.16*4+0.08*2+0.08*2+0.33+0.75*0.2</f>
        <v>1.44</v>
      </c>
      <c r="N8" s="21">
        <f t="shared" si="1"/>
        <v>100.8</v>
      </c>
      <c r="O8">
        <v>2</v>
      </c>
    </row>
    <row r="9" spans="1:16" x14ac:dyDescent="0.25">
      <c r="A9" s="3" t="s">
        <v>7</v>
      </c>
      <c r="B9" s="14"/>
      <c r="C9" s="10"/>
      <c r="D9" s="14"/>
      <c r="E9" s="10"/>
      <c r="F9" s="14"/>
      <c r="G9" s="10"/>
      <c r="H9" s="14"/>
      <c r="I9" s="14"/>
      <c r="J9" s="10"/>
      <c r="K9" s="20">
        <f t="shared" si="0"/>
        <v>0</v>
      </c>
      <c r="M9" s="21">
        <f>0.08*4+0.25</f>
        <v>0.57000000000000006</v>
      </c>
      <c r="N9" s="21">
        <f t="shared" si="1"/>
        <v>0</v>
      </c>
      <c r="O9">
        <v>2</v>
      </c>
    </row>
    <row r="10" spans="1:16" x14ac:dyDescent="0.25">
      <c r="A10" s="3" t="s">
        <v>8</v>
      </c>
      <c r="B10" s="14"/>
      <c r="C10" s="10"/>
      <c r="D10" s="14"/>
      <c r="E10" s="10"/>
      <c r="F10" s="14"/>
      <c r="G10" s="10"/>
      <c r="H10" s="14"/>
      <c r="I10" s="14"/>
      <c r="J10" s="10"/>
      <c r="K10" s="20">
        <f t="shared" si="0"/>
        <v>0</v>
      </c>
      <c r="M10" s="21">
        <f>0.75*4+0.08*2+4</f>
        <v>7.16</v>
      </c>
      <c r="N10" s="21">
        <f t="shared" si="1"/>
        <v>0</v>
      </c>
      <c r="O10">
        <v>2</v>
      </c>
    </row>
    <row r="11" spans="1:16" x14ac:dyDescent="0.25">
      <c r="A11" s="3" t="s">
        <v>9</v>
      </c>
      <c r="B11" s="14"/>
      <c r="C11" s="10"/>
      <c r="D11" s="14"/>
      <c r="E11" s="10"/>
      <c r="F11" s="14"/>
      <c r="G11" s="10"/>
      <c r="H11" s="14"/>
      <c r="I11" s="14"/>
      <c r="J11" s="10"/>
      <c r="K11" s="20">
        <f t="shared" si="0"/>
        <v>0</v>
      </c>
      <c r="M11" s="21">
        <v>3</v>
      </c>
      <c r="N11" s="21">
        <f t="shared" si="1"/>
        <v>0</v>
      </c>
      <c r="O11">
        <v>2</v>
      </c>
    </row>
    <row r="12" spans="1:16" x14ac:dyDescent="0.25">
      <c r="A12" s="3" t="s">
        <v>10</v>
      </c>
      <c r="B12" s="14"/>
      <c r="C12" s="10"/>
      <c r="D12" s="14"/>
      <c r="E12" s="10"/>
      <c r="F12" s="14"/>
      <c r="G12" s="10"/>
      <c r="H12" s="14"/>
      <c r="I12" s="14"/>
      <c r="J12" s="10"/>
      <c r="K12" s="20">
        <f t="shared" si="0"/>
        <v>0</v>
      </c>
      <c r="M12" s="21">
        <f>0.5*4+0.5*2+0.25</f>
        <v>3.25</v>
      </c>
      <c r="N12" s="21">
        <f t="shared" si="1"/>
        <v>0</v>
      </c>
      <c r="O12">
        <v>2</v>
      </c>
    </row>
    <row r="13" spans="1:16" x14ac:dyDescent="0.25">
      <c r="A13" s="2" t="s">
        <v>11</v>
      </c>
      <c r="B13" s="14">
        <v>4</v>
      </c>
      <c r="C13" s="10"/>
      <c r="D13" s="14"/>
      <c r="E13" s="10">
        <v>2</v>
      </c>
      <c r="F13" s="14"/>
      <c r="G13" s="10"/>
      <c r="H13" s="14"/>
      <c r="I13" s="14"/>
      <c r="J13" s="10"/>
      <c r="K13" s="20">
        <f t="shared" si="0"/>
        <v>6</v>
      </c>
      <c r="N13" s="21">
        <f t="shared" si="1"/>
        <v>0</v>
      </c>
      <c r="O13">
        <v>2</v>
      </c>
    </row>
    <row r="14" spans="1:16" x14ac:dyDescent="0.25">
      <c r="A14" s="2" t="s">
        <v>12</v>
      </c>
      <c r="B14" s="14"/>
      <c r="C14" s="10"/>
      <c r="D14" s="14"/>
      <c r="E14" s="10"/>
      <c r="F14" s="14"/>
      <c r="G14" s="10"/>
      <c r="H14" s="14"/>
      <c r="I14" s="14"/>
      <c r="J14" s="10"/>
      <c r="K14" s="20">
        <f t="shared" si="0"/>
        <v>0</v>
      </c>
      <c r="M14" s="21">
        <f>0.08*4</f>
        <v>0.32</v>
      </c>
      <c r="N14" s="21">
        <f t="shared" si="1"/>
        <v>0</v>
      </c>
      <c r="O14">
        <v>2</v>
      </c>
    </row>
    <row r="15" spans="1:16" x14ac:dyDescent="0.25">
      <c r="A15" s="2" t="s">
        <v>13</v>
      </c>
      <c r="B15" s="14"/>
      <c r="C15" s="10"/>
      <c r="D15" s="14"/>
      <c r="E15" s="10">
        <v>8</v>
      </c>
      <c r="F15" s="14"/>
      <c r="G15" s="10"/>
      <c r="H15" s="14"/>
      <c r="I15" s="14"/>
      <c r="J15" s="10"/>
      <c r="K15" s="20">
        <f t="shared" si="0"/>
        <v>8</v>
      </c>
      <c r="M15" s="21">
        <f>0.03*4+0.08*2+0.08</f>
        <v>0.36000000000000004</v>
      </c>
      <c r="N15" s="21">
        <f t="shared" si="1"/>
        <v>2.8800000000000003</v>
      </c>
      <c r="O15">
        <v>2</v>
      </c>
    </row>
    <row r="16" spans="1:16" x14ac:dyDescent="0.25">
      <c r="A16" s="7" t="s">
        <v>14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5">
      <c r="A17" s="3" t="s">
        <v>81</v>
      </c>
      <c r="B17" s="14"/>
      <c r="C17" s="10">
        <v>1</v>
      </c>
      <c r="D17" s="14"/>
      <c r="E17" s="10">
        <v>1</v>
      </c>
      <c r="F17" s="14">
        <v>1</v>
      </c>
      <c r="G17" s="10"/>
      <c r="H17" s="14"/>
      <c r="I17" s="14">
        <v>1</v>
      </c>
      <c r="J17" s="10">
        <v>1</v>
      </c>
      <c r="K17" s="20">
        <f>SUM(B17:J17)</f>
        <v>5</v>
      </c>
      <c r="N17" s="21"/>
    </row>
    <row r="18" spans="1:15" x14ac:dyDescent="0.25">
      <c r="A18" s="3" t="s">
        <v>82</v>
      </c>
      <c r="B18" s="14"/>
      <c r="C18" s="10">
        <v>5</v>
      </c>
      <c r="D18" s="14"/>
      <c r="E18" s="10">
        <v>27</v>
      </c>
      <c r="F18" s="14">
        <v>3</v>
      </c>
      <c r="G18" s="10"/>
      <c r="H18" s="14"/>
      <c r="I18" s="14">
        <v>8</v>
      </c>
      <c r="J18" s="10">
        <v>4</v>
      </c>
      <c r="K18" s="20">
        <f>SUM(B18:J18)</f>
        <v>47</v>
      </c>
      <c r="N18" s="21"/>
    </row>
    <row r="19" spans="1:15" x14ac:dyDescent="0.25">
      <c r="A19" s="7" t="s">
        <v>15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9"/>
      <c r="N19" s="19"/>
      <c r="O19" s="19">
        <f>SUM(N20:N23)/$A$1</f>
        <v>20.555555555555557</v>
      </c>
    </row>
    <row r="20" spans="1:15" x14ac:dyDescent="0.25">
      <c r="A20" s="3" t="s">
        <v>16</v>
      </c>
      <c r="B20" s="14">
        <v>2</v>
      </c>
      <c r="C20" s="10">
        <v>1</v>
      </c>
      <c r="D20" s="14">
        <v>2</v>
      </c>
      <c r="E20" s="10">
        <v>2</v>
      </c>
      <c r="F20" s="14">
        <v>1</v>
      </c>
      <c r="G20" s="10">
        <v>1</v>
      </c>
      <c r="H20" s="14">
        <v>1</v>
      </c>
      <c r="I20" s="14">
        <v>1</v>
      </c>
      <c r="J20" s="10"/>
      <c r="K20" s="20">
        <f>SUM(B20:J20)</f>
        <v>11</v>
      </c>
      <c r="L20" s="20">
        <f>COUNT(#REF!)</f>
        <v>0</v>
      </c>
      <c r="M20" s="21">
        <v>10</v>
      </c>
      <c r="N20" s="21">
        <f>M20*K20</f>
        <v>110</v>
      </c>
      <c r="O20">
        <v>1</v>
      </c>
    </row>
    <row r="21" spans="1:15" x14ac:dyDescent="0.25">
      <c r="A21" s="3" t="s">
        <v>17</v>
      </c>
      <c r="B21" s="14"/>
      <c r="C21" s="10"/>
      <c r="D21" s="14"/>
      <c r="E21" s="10"/>
      <c r="F21" s="14"/>
      <c r="G21" s="10"/>
      <c r="H21" s="14"/>
      <c r="I21" s="14"/>
      <c r="J21" s="10">
        <v>1</v>
      </c>
      <c r="K21" s="20">
        <f t="shared" ref="K21:K23" si="2">SUM(B21:J21)</f>
        <v>1</v>
      </c>
      <c r="L21" s="20">
        <f>COUNT(#REF!)</f>
        <v>0</v>
      </c>
      <c r="M21" s="21">
        <v>15</v>
      </c>
      <c r="N21" s="21">
        <f>M21*K21</f>
        <v>15</v>
      </c>
      <c r="O21">
        <v>1</v>
      </c>
    </row>
    <row r="22" spans="1:15" x14ac:dyDescent="0.25">
      <c r="A22" s="3" t="s">
        <v>117</v>
      </c>
      <c r="B22" s="14"/>
      <c r="C22" s="10">
        <v>1</v>
      </c>
      <c r="D22" s="14"/>
      <c r="E22" s="10">
        <v>4</v>
      </c>
      <c r="F22" s="14">
        <v>1</v>
      </c>
      <c r="G22" s="10"/>
      <c r="H22" s="14"/>
      <c r="I22" s="14">
        <v>2</v>
      </c>
      <c r="J22" s="10">
        <v>1</v>
      </c>
      <c r="K22" s="20">
        <f t="shared" si="2"/>
        <v>9</v>
      </c>
      <c r="M22" s="21">
        <f>5</f>
        <v>5</v>
      </c>
      <c r="N22" s="21">
        <f>M22*K22</f>
        <v>45</v>
      </c>
    </row>
    <row r="23" spans="1:15" x14ac:dyDescent="0.25">
      <c r="A23" s="3" t="s">
        <v>18</v>
      </c>
      <c r="B23" s="14">
        <v>2</v>
      </c>
      <c r="C23" s="10"/>
      <c r="D23" s="14"/>
      <c r="E23" s="10">
        <v>2</v>
      </c>
      <c r="F23" s="14"/>
      <c r="G23" s="10"/>
      <c r="H23" s="14"/>
      <c r="I23" s="14">
        <v>2</v>
      </c>
      <c r="J23" s="10"/>
      <c r="K23" s="20">
        <f t="shared" si="2"/>
        <v>6</v>
      </c>
      <c r="M23" s="21">
        <v>2.5</v>
      </c>
      <c r="N23" s="21">
        <f>M23*K23</f>
        <v>15</v>
      </c>
      <c r="O23">
        <v>1</v>
      </c>
    </row>
    <row r="24" spans="1:15" x14ac:dyDescent="0.25">
      <c r="A24" s="7" t="s">
        <v>19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19"/>
      <c r="N24" s="19"/>
      <c r="O24" s="19">
        <f>SUM(N25:N58)/$A$1</f>
        <v>59.82</v>
      </c>
    </row>
    <row r="25" spans="1:15" x14ac:dyDescent="0.25">
      <c r="A25" s="5" t="s">
        <v>73</v>
      </c>
      <c r="B25" s="14">
        <v>11</v>
      </c>
      <c r="C25" s="10">
        <v>1</v>
      </c>
      <c r="D25" s="14"/>
      <c r="E25" s="10">
        <v>49</v>
      </c>
      <c r="F25" s="14">
        <v>3</v>
      </c>
      <c r="G25" s="10"/>
      <c r="H25" s="14">
        <v>3</v>
      </c>
      <c r="I25" s="14"/>
      <c r="J25" s="10">
        <v>4</v>
      </c>
      <c r="K25" s="20">
        <f>SUM(B25:J25)</f>
        <v>71</v>
      </c>
      <c r="M25" s="21">
        <f>0.08*12+0.1*2+0.15</f>
        <v>1.3099999999999998</v>
      </c>
      <c r="N25" s="21">
        <f>M25*K25</f>
        <v>93.009999999999991</v>
      </c>
      <c r="O25">
        <v>3</v>
      </c>
    </row>
    <row r="26" spans="1:15" x14ac:dyDescent="0.25">
      <c r="A26" s="5" t="s">
        <v>74</v>
      </c>
      <c r="B26" s="14"/>
      <c r="C26" s="10"/>
      <c r="D26" s="14"/>
      <c r="E26" s="10">
        <v>2</v>
      </c>
      <c r="F26" s="14"/>
      <c r="G26" s="10"/>
      <c r="H26" s="14"/>
      <c r="I26" s="14"/>
      <c r="J26" s="10"/>
      <c r="K26" s="20">
        <f>SUM(B26:J26)</f>
        <v>2</v>
      </c>
      <c r="M26" s="21">
        <f>0.25*12+0.5*2+0.75</f>
        <v>4.75</v>
      </c>
      <c r="N26" s="21">
        <f>M26*K26</f>
        <v>9.5</v>
      </c>
      <c r="O26">
        <v>3</v>
      </c>
    </row>
    <row r="27" spans="1:15" x14ac:dyDescent="0.25">
      <c r="A27" s="8" t="s">
        <v>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5">
      <c r="A28" s="4" t="s">
        <v>21</v>
      </c>
      <c r="B28" s="14">
        <v>1</v>
      </c>
      <c r="C28" s="10">
        <v>1</v>
      </c>
      <c r="D28" s="14">
        <v>1</v>
      </c>
      <c r="E28" s="10">
        <v>1</v>
      </c>
      <c r="F28" s="14">
        <v>1</v>
      </c>
      <c r="G28" s="10">
        <v>1</v>
      </c>
      <c r="H28" s="14">
        <v>1</v>
      </c>
      <c r="I28" s="14">
        <v>1</v>
      </c>
      <c r="J28" s="10">
        <v>1</v>
      </c>
      <c r="K28" s="20">
        <f>SUM(B28:J28)</f>
        <v>9</v>
      </c>
      <c r="M28" s="21">
        <f>0.1*24+0.1*12+0.1+0.08+2+0.5</f>
        <v>6.2800000000000011</v>
      </c>
      <c r="N28" s="21">
        <f>M28*K28</f>
        <v>56.52000000000001</v>
      </c>
      <c r="O28">
        <v>3</v>
      </c>
    </row>
    <row r="29" spans="1:15" x14ac:dyDescent="0.25">
      <c r="A29" s="4" t="s">
        <v>22</v>
      </c>
      <c r="B29" s="14">
        <v>1</v>
      </c>
      <c r="C29" s="10"/>
      <c r="D29" s="14"/>
      <c r="E29" s="10"/>
      <c r="F29" s="14"/>
      <c r="G29" s="10"/>
      <c r="H29" s="14"/>
      <c r="I29" s="14"/>
      <c r="J29" s="10"/>
      <c r="K29" s="20">
        <f t="shared" ref="K29:K37" si="3">SUM(B29:J29)</f>
        <v>1</v>
      </c>
      <c r="M29" s="21">
        <f>0.2*24+0.16+4+2+4*0.25+0.33</f>
        <v>12.290000000000001</v>
      </c>
      <c r="N29" s="21">
        <f t="shared" ref="N29:N37" si="4">M29*K29</f>
        <v>12.290000000000001</v>
      </c>
      <c r="O29">
        <v>3</v>
      </c>
    </row>
    <row r="30" spans="1:15" x14ac:dyDescent="0.25">
      <c r="A30" s="4" t="s">
        <v>23</v>
      </c>
      <c r="B30" s="14">
        <v>2</v>
      </c>
      <c r="C30" s="10">
        <v>1</v>
      </c>
      <c r="D30" s="14"/>
      <c r="E30" s="10">
        <v>2</v>
      </c>
      <c r="F30" s="14">
        <v>2</v>
      </c>
      <c r="G30" s="10">
        <v>1</v>
      </c>
      <c r="H30" s="14">
        <v>3</v>
      </c>
      <c r="I30" s="14">
        <v>1</v>
      </c>
      <c r="J30" s="10">
        <v>1</v>
      </c>
      <c r="K30" s="20">
        <f t="shared" si="3"/>
        <v>13</v>
      </c>
      <c r="M30" s="21">
        <f>0.2*24+0.16+4+2+4*0.25+0.33</f>
        <v>12.290000000000001</v>
      </c>
      <c r="N30" s="21">
        <f t="shared" si="4"/>
        <v>159.77000000000001</v>
      </c>
      <c r="O30">
        <v>3</v>
      </c>
    </row>
    <row r="31" spans="1:15" x14ac:dyDescent="0.25">
      <c r="A31" s="4" t="s">
        <v>24</v>
      </c>
      <c r="B31" s="14"/>
      <c r="C31" s="10"/>
      <c r="D31" s="14">
        <v>1</v>
      </c>
      <c r="E31" s="10"/>
      <c r="F31" s="14"/>
      <c r="G31" s="10"/>
      <c r="H31" s="14"/>
      <c r="I31" s="14"/>
      <c r="J31" s="10"/>
      <c r="K31" s="20">
        <f t="shared" si="3"/>
        <v>1</v>
      </c>
      <c r="M31" s="21">
        <f>0.2*24+0.16+4+2+4*0.25+0.33</f>
        <v>12.290000000000001</v>
      </c>
      <c r="N31" s="21">
        <f t="shared" si="4"/>
        <v>12.290000000000001</v>
      </c>
      <c r="O31">
        <v>3</v>
      </c>
    </row>
    <row r="32" spans="1:15" x14ac:dyDescent="0.25">
      <c r="A32" s="4" t="s">
        <v>25</v>
      </c>
      <c r="B32" s="14"/>
      <c r="C32" s="10"/>
      <c r="D32" s="14"/>
      <c r="E32" s="10"/>
      <c r="F32" s="14"/>
      <c r="G32" s="10"/>
      <c r="H32" s="14"/>
      <c r="I32" s="14"/>
      <c r="J32" s="10"/>
      <c r="K32" s="20">
        <f t="shared" si="3"/>
        <v>0</v>
      </c>
      <c r="M32" s="21">
        <f>0.2*24+0.16+4+2+4*0.25+0.33</f>
        <v>12.290000000000001</v>
      </c>
      <c r="N32" s="21">
        <f t="shared" si="4"/>
        <v>0</v>
      </c>
      <c r="O32">
        <v>3</v>
      </c>
    </row>
    <row r="33" spans="1:15" x14ac:dyDescent="0.25">
      <c r="A33" s="4" t="s">
        <v>26</v>
      </c>
      <c r="B33" s="14"/>
      <c r="C33" s="10"/>
      <c r="D33" s="14"/>
      <c r="E33" s="10">
        <v>1</v>
      </c>
      <c r="F33" s="14"/>
      <c r="G33" s="10"/>
      <c r="H33" s="14"/>
      <c r="I33" s="14"/>
      <c r="J33" s="10"/>
      <c r="K33" s="20">
        <f t="shared" si="3"/>
        <v>1</v>
      </c>
      <c r="M33" s="21">
        <f>0.75*12+1*2+1.5+0.5*0.5+1*0.2</f>
        <v>12.95</v>
      </c>
      <c r="N33" s="21">
        <f t="shared" si="4"/>
        <v>12.95</v>
      </c>
      <c r="O33">
        <v>3</v>
      </c>
    </row>
    <row r="34" spans="1:15" x14ac:dyDescent="0.25">
      <c r="A34" s="4" t="s">
        <v>27</v>
      </c>
      <c r="B34" s="14">
        <v>2</v>
      </c>
      <c r="C34" s="10"/>
      <c r="D34" s="14"/>
      <c r="E34" s="10"/>
      <c r="F34" s="14"/>
      <c r="G34" s="10"/>
      <c r="H34" s="14"/>
      <c r="I34" s="14"/>
      <c r="J34" s="10"/>
      <c r="K34" s="20">
        <f t="shared" si="3"/>
        <v>2</v>
      </c>
      <c r="M34" s="21">
        <f>0.75*12+1*2+1.5+0.5*0.5+1*0.2</f>
        <v>12.95</v>
      </c>
      <c r="N34" s="21">
        <f t="shared" si="4"/>
        <v>25.9</v>
      </c>
      <c r="O34">
        <v>3</v>
      </c>
    </row>
    <row r="35" spans="1:15" x14ac:dyDescent="0.25">
      <c r="A35" s="4" t="s">
        <v>28</v>
      </c>
      <c r="B35" s="14"/>
      <c r="C35" s="10"/>
      <c r="D35" s="14"/>
      <c r="E35" s="10"/>
      <c r="F35" s="14"/>
      <c r="G35" s="10"/>
      <c r="H35" s="14"/>
      <c r="I35" s="14"/>
      <c r="J35" s="10"/>
      <c r="K35" s="20">
        <f t="shared" si="3"/>
        <v>0</v>
      </c>
      <c r="M35" s="21">
        <f>0.8*12+1*2+1.5+0.75*0.5+1*0.2</f>
        <v>13.675000000000001</v>
      </c>
      <c r="N35" s="21">
        <f t="shared" si="4"/>
        <v>0</v>
      </c>
      <c r="O35">
        <v>3</v>
      </c>
    </row>
    <row r="36" spans="1:15" x14ac:dyDescent="0.25">
      <c r="A36" s="4" t="s">
        <v>29</v>
      </c>
      <c r="B36" s="14"/>
      <c r="C36" s="10"/>
      <c r="D36" s="14"/>
      <c r="E36" s="10"/>
      <c r="F36" s="14"/>
      <c r="G36" s="10"/>
      <c r="H36" s="14"/>
      <c r="I36" s="14"/>
      <c r="J36" s="10"/>
      <c r="K36" s="20">
        <f t="shared" si="3"/>
        <v>0</v>
      </c>
      <c r="M36" s="21">
        <f>1*12+1*2+1.5+0.75*0.5+1*0.2</f>
        <v>16.074999999999999</v>
      </c>
      <c r="N36" s="21">
        <f t="shared" si="4"/>
        <v>0</v>
      </c>
      <c r="O36">
        <v>3</v>
      </c>
    </row>
    <row r="37" spans="1:15" x14ac:dyDescent="0.25">
      <c r="A37" s="4" t="s">
        <v>30</v>
      </c>
      <c r="B37" s="14"/>
      <c r="C37" s="10"/>
      <c r="D37" s="14"/>
      <c r="E37" s="10"/>
      <c r="F37" s="14"/>
      <c r="G37" s="10"/>
      <c r="H37" s="14"/>
      <c r="I37" s="14"/>
      <c r="J37" s="10"/>
      <c r="K37" s="20">
        <f t="shared" si="3"/>
        <v>0</v>
      </c>
      <c r="M37" s="21">
        <f>1*12+1*2+1.5+0.75*0.5+1*0.2</f>
        <v>16.074999999999999</v>
      </c>
      <c r="N37" s="21">
        <f t="shared" si="4"/>
        <v>0</v>
      </c>
      <c r="O37">
        <v>3</v>
      </c>
    </row>
    <row r="38" spans="1:15" x14ac:dyDescent="0.25">
      <c r="A38" s="8" t="s">
        <v>31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5">
      <c r="A39" s="4" t="s">
        <v>32</v>
      </c>
      <c r="B39" s="14"/>
      <c r="C39" s="10">
        <v>5</v>
      </c>
      <c r="D39" s="14"/>
      <c r="E39" s="10">
        <v>3</v>
      </c>
      <c r="F39" s="14"/>
      <c r="G39" s="10">
        <v>5</v>
      </c>
      <c r="H39" s="14"/>
      <c r="I39" s="14">
        <v>1</v>
      </c>
      <c r="J39" s="10"/>
      <c r="K39" s="20">
        <f>SUM(B39:J39)</f>
        <v>14</v>
      </c>
      <c r="N39" s="21"/>
      <c r="O39">
        <v>3</v>
      </c>
    </row>
    <row r="40" spans="1:15" x14ac:dyDescent="0.25">
      <c r="A40" s="4" t="s">
        <v>33</v>
      </c>
      <c r="B40" s="14"/>
      <c r="C40" s="10"/>
      <c r="D40" s="14"/>
      <c r="E40" s="10"/>
      <c r="F40" s="14"/>
      <c r="G40" s="10"/>
      <c r="H40" s="14"/>
      <c r="I40" s="14"/>
      <c r="J40" s="10"/>
      <c r="K40" s="20">
        <f t="shared" ref="K40:K52" si="5">SUM(B40:J40)</f>
        <v>0</v>
      </c>
      <c r="M40" s="21">
        <f>0.15*12+0.5*2*0.5</f>
        <v>2.2999999999999998</v>
      </c>
      <c r="N40" s="21">
        <f t="shared" ref="N40:N58" si="6">M40*K40</f>
        <v>0</v>
      </c>
      <c r="O40">
        <v>3</v>
      </c>
    </row>
    <row r="41" spans="1:15" x14ac:dyDescent="0.25">
      <c r="A41" s="4" t="s">
        <v>34</v>
      </c>
      <c r="B41" s="14"/>
      <c r="C41" s="10"/>
      <c r="D41" s="14">
        <v>32</v>
      </c>
      <c r="E41" s="10">
        <v>1</v>
      </c>
      <c r="F41" s="14">
        <v>3</v>
      </c>
      <c r="G41" s="10"/>
      <c r="H41" s="14"/>
      <c r="I41" s="14"/>
      <c r="J41" s="10"/>
      <c r="K41" s="20">
        <f t="shared" si="5"/>
        <v>36</v>
      </c>
      <c r="M41" s="21">
        <f>0.25*12+0.5*2*0.5</f>
        <v>3.5</v>
      </c>
      <c r="N41" s="21">
        <f>M41*K41</f>
        <v>126</v>
      </c>
      <c r="O41">
        <v>3</v>
      </c>
    </row>
    <row r="42" spans="1:15" x14ac:dyDescent="0.25">
      <c r="A42" s="4" t="s">
        <v>35</v>
      </c>
      <c r="B42" s="14"/>
      <c r="C42" s="10"/>
      <c r="D42" s="14"/>
      <c r="E42" s="10">
        <v>3</v>
      </c>
      <c r="F42" s="14"/>
      <c r="G42" s="10"/>
      <c r="H42" s="14"/>
      <c r="I42" s="14"/>
      <c r="J42" s="10"/>
      <c r="K42" s="20">
        <f t="shared" si="5"/>
        <v>3</v>
      </c>
      <c r="M42" s="21">
        <f>0.15*12+0.5*2*0.5</f>
        <v>2.2999999999999998</v>
      </c>
      <c r="N42" s="21">
        <f t="shared" si="6"/>
        <v>6.8999999999999995</v>
      </c>
      <c r="O42">
        <v>3</v>
      </c>
    </row>
    <row r="43" spans="1:15" x14ac:dyDescent="0.25">
      <c r="A43" s="4" t="s">
        <v>36</v>
      </c>
      <c r="B43" s="14"/>
      <c r="C43" s="10"/>
      <c r="D43" s="14"/>
      <c r="E43" s="10"/>
      <c r="F43" s="14"/>
      <c r="G43" s="10"/>
      <c r="H43" s="14"/>
      <c r="I43" s="14"/>
      <c r="J43" s="10"/>
      <c r="K43" s="20">
        <f t="shared" si="5"/>
        <v>0</v>
      </c>
      <c r="M43" s="21">
        <f>0.25*12+0.5*2*0.5</f>
        <v>3.5</v>
      </c>
      <c r="N43" s="21">
        <f t="shared" si="6"/>
        <v>0</v>
      </c>
      <c r="O43">
        <v>3</v>
      </c>
    </row>
    <row r="44" spans="1:15" x14ac:dyDescent="0.25">
      <c r="A44" s="4" t="s">
        <v>37</v>
      </c>
      <c r="B44" s="14"/>
      <c r="C44" s="10"/>
      <c r="D44" s="14"/>
      <c r="E44" s="10"/>
      <c r="F44" s="14"/>
      <c r="G44" s="10"/>
      <c r="H44" s="14"/>
      <c r="I44" s="14"/>
      <c r="J44" s="10"/>
      <c r="K44" s="20">
        <f t="shared" si="5"/>
        <v>0</v>
      </c>
      <c r="M44" s="21">
        <f>0.25*12+0.5*2*0.5</f>
        <v>3.5</v>
      </c>
      <c r="N44" s="21">
        <f t="shared" si="6"/>
        <v>0</v>
      </c>
      <c r="O44">
        <v>3</v>
      </c>
    </row>
    <row r="45" spans="1:15" x14ac:dyDescent="0.25">
      <c r="A45" s="4" t="s">
        <v>38</v>
      </c>
      <c r="B45" s="14"/>
      <c r="C45" s="10"/>
      <c r="D45" s="14"/>
      <c r="E45" s="10">
        <v>2</v>
      </c>
      <c r="F45" s="14"/>
      <c r="G45" s="10"/>
      <c r="H45" s="14"/>
      <c r="I45" s="14"/>
      <c r="J45" s="10"/>
      <c r="K45" s="20">
        <f t="shared" si="5"/>
        <v>2</v>
      </c>
      <c r="M45" s="21">
        <f>0.25*12+0.5*2*0.5</f>
        <v>3.5</v>
      </c>
      <c r="N45" s="21">
        <f t="shared" si="6"/>
        <v>7</v>
      </c>
      <c r="O45">
        <v>3</v>
      </c>
    </row>
    <row r="46" spans="1:15" x14ac:dyDescent="0.25">
      <c r="A46" s="4" t="s">
        <v>39</v>
      </c>
      <c r="B46" s="14"/>
      <c r="C46" s="10"/>
      <c r="D46" s="14"/>
      <c r="E46" s="10"/>
      <c r="F46" s="14"/>
      <c r="G46" s="10"/>
      <c r="H46" s="14"/>
      <c r="I46" s="14"/>
      <c r="J46" s="10"/>
      <c r="K46" s="20">
        <f t="shared" si="5"/>
        <v>0</v>
      </c>
      <c r="M46" s="21">
        <f>0.33*12+0.5*2*0.5</f>
        <v>4.46</v>
      </c>
      <c r="N46" s="21">
        <f t="shared" si="6"/>
        <v>0</v>
      </c>
      <c r="O46">
        <v>3</v>
      </c>
    </row>
    <row r="47" spans="1:15" x14ac:dyDescent="0.25">
      <c r="A47" s="4" t="s">
        <v>40</v>
      </c>
      <c r="B47" s="14"/>
      <c r="C47" s="10"/>
      <c r="D47" s="14"/>
      <c r="E47" s="10"/>
      <c r="F47" s="14"/>
      <c r="G47" s="10"/>
      <c r="H47" s="14"/>
      <c r="I47" s="14"/>
      <c r="J47" s="10"/>
      <c r="K47" s="20">
        <f t="shared" si="5"/>
        <v>0</v>
      </c>
      <c r="M47" s="21">
        <f>0.33*12+0.5*2*0.5</f>
        <v>4.46</v>
      </c>
      <c r="N47" s="21">
        <f t="shared" si="6"/>
        <v>0</v>
      </c>
      <c r="O47">
        <v>3</v>
      </c>
    </row>
    <row r="48" spans="1:15" x14ac:dyDescent="0.25">
      <c r="A48" s="4" t="s">
        <v>41</v>
      </c>
      <c r="B48" s="14"/>
      <c r="C48" s="10"/>
      <c r="D48" s="14"/>
      <c r="E48" s="10"/>
      <c r="F48" s="14"/>
      <c r="G48" s="10"/>
      <c r="H48" s="14"/>
      <c r="I48" s="14"/>
      <c r="J48" s="10"/>
      <c r="K48" s="20">
        <f t="shared" si="5"/>
        <v>0</v>
      </c>
      <c r="N48" s="21">
        <f t="shared" si="6"/>
        <v>0</v>
      </c>
      <c r="O48">
        <v>3</v>
      </c>
    </row>
    <row r="49" spans="1:15" x14ac:dyDescent="0.25">
      <c r="A49" s="4" t="s">
        <v>42</v>
      </c>
      <c r="B49" s="14">
        <v>1</v>
      </c>
      <c r="C49" s="10"/>
      <c r="D49" s="14"/>
      <c r="E49" s="10"/>
      <c r="F49" s="14"/>
      <c r="G49" s="10"/>
      <c r="H49" s="14">
        <v>1</v>
      </c>
      <c r="I49" s="14"/>
      <c r="J49" s="10">
        <v>1</v>
      </c>
      <c r="K49" s="20">
        <f t="shared" si="5"/>
        <v>3</v>
      </c>
      <c r="M49" s="21">
        <f>0.25*12+0.5*2*0.5</f>
        <v>3.5</v>
      </c>
      <c r="N49" s="21">
        <f t="shared" si="6"/>
        <v>10.5</v>
      </c>
      <c r="O49">
        <v>3</v>
      </c>
    </row>
    <row r="50" spans="1:15" x14ac:dyDescent="0.25">
      <c r="A50" s="4" t="s">
        <v>43</v>
      </c>
      <c r="B50" s="14"/>
      <c r="C50" s="10"/>
      <c r="D50" s="14"/>
      <c r="E50" s="10"/>
      <c r="F50" s="14"/>
      <c r="G50" s="10"/>
      <c r="H50" s="14"/>
      <c r="I50" s="14"/>
      <c r="J50" s="10"/>
      <c r="K50" s="20">
        <f t="shared" si="5"/>
        <v>0</v>
      </c>
      <c r="M50" s="21">
        <f>0.33*12+0.5*2*0.5</f>
        <v>4.46</v>
      </c>
      <c r="N50" s="21">
        <f t="shared" si="6"/>
        <v>0</v>
      </c>
      <c r="O50">
        <v>3</v>
      </c>
    </row>
    <row r="51" spans="1:15" x14ac:dyDescent="0.25">
      <c r="A51" s="4" t="s">
        <v>44</v>
      </c>
      <c r="B51" s="14"/>
      <c r="C51" s="10"/>
      <c r="D51" s="14"/>
      <c r="E51" s="10"/>
      <c r="F51" s="14"/>
      <c r="G51" s="10"/>
      <c r="H51" s="14"/>
      <c r="I51" s="14"/>
      <c r="J51" s="10"/>
      <c r="K51" s="20">
        <f t="shared" si="5"/>
        <v>0</v>
      </c>
      <c r="M51" s="21">
        <f>0.5*12+0.5*2*0.5</f>
        <v>6.5</v>
      </c>
      <c r="N51" s="21">
        <f t="shared" si="6"/>
        <v>0</v>
      </c>
      <c r="O51">
        <v>3</v>
      </c>
    </row>
    <row r="52" spans="1:15" x14ac:dyDescent="0.25">
      <c r="A52" s="4" t="s">
        <v>45</v>
      </c>
      <c r="B52" s="14"/>
      <c r="C52" s="10"/>
      <c r="D52" s="14"/>
      <c r="E52" s="10"/>
      <c r="F52" s="14"/>
      <c r="G52" s="10"/>
      <c r="H52" s="14"/>
      <c r="I52" s="14"/>
      <c r="J52" s="10"/>
      <c r="K52" s="20">
        <f t="shared" si="5"/>
        <v>0</v>
      </c>
      <c r="N52" s="21">
        <f t="shared" si="6"/>
        <v>0</v>
      </c>
      <c r="O52">
        <v>3</v>
      </c>
    </row>
    <row r="53" spans="1:15" x14ac:dyDescent="0.25">
      <c r="A53" s="8" t="s">
        <v>46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5">
      <c r="A54" s="4" t="s">
        <v>47</v>
      </c>
      <c r="B54" s="14"/>
      <c r="C54" s="10">
        <v>1</v>
      </c>
      <c r="D54" s="14"/>
      <c r="E54" s="10"/>
      <c r="F54" s="14">
        <v>1</v>
      </c>
      <c r="G54" s="10">
        <v>1</v>
      </c>
      <c r="H54" s="14">
        <v>3</v>
      </c>
      <c r="I54" s="14"/>
      <c r="J54" s="10"/>
      <c r="K54" s="20">
        <f>SUM(B54:J54)</f>
        <v>6</v>
      </c>
      <c r="N54" s="21">
        <f t="shared" si="6"/>
        <v>0</v>
      </c>
      <c r="O54">
        <v>3</v>
      </c>
    </row>
    <row r="55" spans="1:15" x14ac:dyDescent="0.25">
      <c r="A55" s="4" t="s">
        <v>48</v>
      </c>
      <c r="B55" s="14"/>
      <c r="C55" s="10"/>
      <c r="D55" s="14"/>
      <c r="E55" s="10"/>
      <c r="F55" s="14"/>
      <c r="G55" s="10"/>
      <c r="H55" s="14"/>
      <c r="I55" s="14"/>
      <c r="J55" s="10"/>
      <c r="K55" s="20">
        <f t="shared" ref="K55:K58" si="7">SUM(B55:J55)</f>
        <v>0</v>
      </c>
      <c r="M55" s="21">
        <f>0.2*24+0.16+4+2+4*0.25</f>
        <v>11.96</v>
      </c>
      <c r="N55" s="21">
        <f t="shared" si="6"/>
        <v>0</v>
      </c>
      <c r="O55">
        <v>3</v>
      </c>
    </row>
    <row r="56" spans="1:15" x14ac:dyDescent="0.25">
      <c r="A56" s="4" t="s">
        <v>49</v>
      </c>
      <c r="B56" s="14">
        <v>1</v>
      </c>
      <c r="C56" s="10"/>
      <c r="D56" s="14"/>
      <c r="E56" s="10">
        <v>1</v>
      </c>
      <c r="F56" s="14"/>
      <c r="G56" s="10"/>
      <c r="H56" s="14"/>
      <c r="I56" s="14"/>
      <c r="J56" s="10"/>
      <c r="K56" s="20">
        <f t="shared" si="7"/>
        <v>2</v>
      </c>
      <c r="N56" s="21">
        <f t="shared" si="6"/>
        <v>0</v>
      </c>
      <c r="O56">
        <v>3</v>
      </c>
    </row>
    <row r="57" spans="1:15" x14ac:dyDescent="0.25">
      <c r="A57" s="4" t="s">
        <v>50</v>
      </c>
      <c r="B57" s="14"/>
      <c r="C57" s="10"/>
      <c r="D57" s="14"/>
      <c r="E57" s="10"/>
      <c r="F57" s="14">
        <v>1</v>
      </c>
      <c r="G57" s="10"/>
      <c r="H57" s="14"/>
      <c r="I57" s="14"/>
      <c r="J57" s="10"/>
      <c r="K57" s="20">
        <f t="shared" si="7"/>
        <v>1</v>
      </c>
      <c r="M57" s="21">
        <f>0.08*12+0.08*4+1+2*0.2</f>
        <v>2.68</v>
      </c>
      <c r="N57" s="21">
        <f t="shared" si="6"/>
        <v>2.68</v>
      </c>
      <c r="O57">
        <v>3</v>
      </c>
    </row>
    <row r="58" spans="1:15" x14ac:dyDescent="0.25">
      <c r="A58" s="4" t="s">
        <v>51</v>
      </c>
      <c r="B58" s="14"/>
      <c r="C58" s="10"/>
      <c r="D58" s="14"/>
      <c r="E58" s="10">
        <v>1</v>
      </c>
      <c r="F58" s="14"/>
      <c r="G58" s="10"/>
      <c r="H58" s="14"/>
      <c r="I58" s="14"/>
      <c r="J58" s="10"/>
      <c r="K58" s="20">
        <f t="shared" si="7"/>
        <v>1</v>
      </c>
      <c r="M58" s="21">
        <f>0.33*4+0.75+2*0.5</f>
        <v>3.0700000000000003</v>
      </c>
      <c r="N58" s="21">
        <f t="shared" si="6"/>
        <v>3.0700000000000003</v>
      </c>
      <c r="O58">
        <v>3</v>
      </c>
    </row>
    <row r="59" spans="1:15" x14ac:dyDescent="0.25">
      <c r="A59" s="7" t="s">
        <v>52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19"/>
      <c r="N59" s="19"/>
    </row>
    <row r="60" spans="1:15" x14ac:dyDescent="0.25">
      <c r="A60" s="2" t="s">
        <v>52</v>
      </c>
      <c r="B60" s="14">
        <v>1</v>
      </c>
      <c r="C60" s="10"/>
      <c r="D60" s="14">
        <v>1</v>
      </c>
      <c r="E60" s="10"/>
      <c r="F60" s="14"/>
      <c r="G60" s="10"/>
      <c r="H60" s="14"/>
      <c r="I60" s="14"/>
      <c r="J60" s="10"/>
      <c r="K60" s="20">
        <f>SUM(B60:J60)</f>
        <v>2</v>
      </c>
      <c r="M60" s="21">
        <v>1</v>
      </c>
      <c r="N60" s="21">
        <f t="shared" ref="N60" si="8">M60*K60</f>
        <v>2</v>
      </c>
      <c r="O60">
        <v>3</v>
      </c>
    </row>
    <row r="61" spans="1:15" x14ac:dyDescent="0.25">
      <c r="A61" s="2" t="s">
        <v>53</v>
      </c>
      <c r="B61" s="14"/>
      <c r="C61" s="10"/>
      <c r="D61" s="14"/>
      <c r="E61" s="10"/>
      <c r="F61" s="14"/>
      <c r="G61" s="10"/>
      <c r="H61" s="14"/>
      <c r="I61" s="14"/>
      <c r="J61" s="10"/>
      <c r="K61" s="20">
        <f t="shared" ref="K61:K63" si="9">SUM(B61:J61)</f>
        <v>0</v>
      </c>
      <c r="N61" s="21"/>
    </row>
    <row r="62" spans="1:15" x14ac:dyDescent="0.25">
      <c r="A62" s="2" t="s">
        <v>54</v>
      </c>
      <c r="B62" s="14"/>
      <c r="C62" s="10"/>
      <c r="D62" s="14"/>
      <c r="E62" s="10"/>
      <c r="F62" s="14"/>
      <c r="G62" s="10"/>
      <c r="H62" s="14"/>
      <c r="I62" s="14"/>
      <c r="J62" s="10"/>
      <c r="K62" s="20">
        <f t="shared" si="9"/>
        <v>0</v>
      </c>
      <c r="N62" s="21"/>
    </row>
    <row r="63" spans="1:15" x14ac:dyDescent="0.25">
      <c r="A63" s="2" t="s">
        <v>55</v>
      </c>
      <c r="B63" s="14"/>
      <c r="C63" s="10"/>
      <c r="D63" s="14">
        <v>6</v>
      </c>
      <c r="E63" s="10"/>
      <c r="F63" s="14"/>
      <c r="G63" s="10"/>
      <c r="H63" s="14"/>
      <c r="I63" s="14"/>
      <c r="J63" s="10"/>
      <c r="K63" s="20">
        <f t="shared" si="9"/>
        <v>6</v>
      </c>
      <c r="M63" s="21">
        <v>3</v>
      </c>
      <c r="N63" s="21">
        <f t="shared" ref="N63" si="10">M63*K63</f>
        <v>18</v>
      </c>
      <c r="O63">
        <v>3</v>
      </c>
    </row>
    <row r="64" spans="1:15" x14ac:dyDescent="0.25">
      <c r="A64" s="7" t="s">
        <v>56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19"/>
      <c r="N64" s="19"/>
    </row>
    <row r="65" spans="1:15" x14ac:dyDescent="0.25">
      <c r="A65" s="2" t="s">
        <v>57</v>
      </c>
      <c r="B65" s="14"/>
      <c r="C65" s="10"/>
      <c r="D65" s="14"/>
      <c r="E65" s="10"/>
      <c r="F65" s="14"/>
      <c r="G65" s="10"/>
      <c r="H65" s="14"/>
      <c r="I65" s="14"/>
      <c r="J65" s="10"/>
      <c r="K65" s="20">
        <f>SUM(B65:J65)</f>
        <v>0</v>
      </c>
      <c r="M65" s="21">
        <v>3</v>
      </c>
      <c r="N65" s="21"/>
    </row>
    <row r="66" spans="1:15" x14ac:dyDescent="0.25">
      <c r="A66" s="2" t="s">
        <v>58</v>
      </c>
      <c r="B66" s="14"/>
      <c r="C66" s="10"/>
      <c r="D66" s="14"/>
      <c r="E66" s="10"/>
      <c r="F66" s="14"/>
      <c r="G66" s="10"/>
      <c r="H66" s="14"/>
      <c r="I66" s="14"/>
      <c r="J66" s="10"/>
      <c r="K66" s="20">
        <f t="shared" ref="K66:K68" si="11">SUM(B66:J66)</f>
        <v>0</v>
      </c>
      <c r="M66" s="21">
        <v>5</v>
      </c>
      <c r="N66" s="21"/>
    </row>
    <row r="67" spans="1:15" x14ac:dyDescent="0.25">
      <c r="A67" s="2" t="s">
        <v>59</v>
      </c>
      <c r="B67" s="14"/>
      <c r="C67" s="10"/>
      <c r="D67" s="14"/>
      <c r="E67" s="10"/>
      <c r="F67" s="14"/>
      <c r="G67" s="10"/>
      <c r="H67" s="14"/>
      <c r="I67" s="14"/>
      <c r="J67" s="10"/>
      <c r="K67" s="20">
        <f t="shared" si="11"/>
        <v>0</v>
      </c>
      <c r="M67" s="21">
        <v>10</v>
      </c>
      <c r="N67" s="21"/>
    </row>
    <row r="68" spans="1:15" x14ac:dyDescent="0.25">
      <c r="A68" s="2" t="s">
        <v>60</v>
      </c>
      <c r="B68" s="14"/>
      <c r="C68" s="10"/>
      <c r="D68" s="14"/>
      <c r="E68" s="10"/>
      <c r="F68" s="14"/>
      <c r="G68" s="10"/>
      <c r="H68" s="14"/>
      <c r="I68" s="14"/>
      <c r="J68" s="10"/>
      <c r="K68" s="20">
        <f t="shared" si="11"/>
        <v>0</v>
      </c>
      <c r="M68" s="21">
        <v>8</v>
      </c>
      <c r="N68" s="21"/>
    </row>
    <row r="69" spans="1:15" x14ac:dyDescent="0.25">
      <c r="A69" s="7" t="s">
        <v>61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19"/>
      <c r="N69" s="19"/>
      <c r="O69" s="19">
        <f>SUM(N70:N74)/$A$1</f>
        <v>6.3055555555555554</v>
      </c>
    </row>
    <row r="70" spans="1:15" x14ac:dyDescent="0.25">
      <c r="A70" s="2" t="s">
        <v>62</v>
      </c>
      <c r="B70" s="14">
        <v>9</v>
      </c>
      <c r="C70" s="10">
        <v>2</v>
      </c>
      <c r="D70" s="14">
        <v>5</v>
      </c>
      <c r="E70" s="10">
        <v>9</v>
      </c>
      <c r="F70" s="14">
        <v>2</v>
      </c>
      <c r="G70" s="10">
        <v>1</v>
      </c>
      <c r="H70" s="14">
        <v>1</v>
      </c>
      <c r="I70" s="14"/>
      <c r="J70" s="10">
        <v>2</v>
      </c>
      <c r="K70" s="20">
        <f>SUM(B70:J70)</f>
        <v>31</v>
      </c>
      <c r="M70" s="21">
        <f>1</f>
        <v>1</v>
      </c>
      <c r="N70" s="21">
        <f>M70*K70</f>
        <v>31</v>
      </c>
      <c r="O70">
        <v>2</v>
      </c>
    </row>
    <row r="71" spans="1:15" x14ac:dyDescent="0.25">
      <c r="A71" s="2" t="s">
        <v>63</v>
      </c>
      <c r="B71" s="14">
        <v>1</v>
      </c>
      <c r="C71" s="10"/>
      <c r="D71" s="14">
        <v>1</v>
      </c>
      <c r="E71" s="10">
        <v>1</v>
      </c>
      <c r="F71" s="14"/>
      <c r="G71" s="10"/>
      <c r="H71" s="14"/>
      <c r="I71" s="14"/>
      <c r="J71" s="10"/>
      <c r="K71" s="20">
        <f t="shared" ref="K71:K74" si="12">SUM(B71:J71)</f>
        <v>3</v>
      </c>
      <c r="M71" s="21">
        <v>0.75</v>
      </c>
      <c r="N71" s="21">
        <f>M71*K71</f>
        <v>2.25</v>
      </c>
      <c r="O71">
        <v>2</v>
      </c>
    </row>
    <row r="72" spans="1:15" x14ac:dyDescent="0.25">
      <c r="A72" s="2" t="s">
        <v>64</v>
      </c>
      <c r="B72" s="14">
        <v>1</v>
      </c>
      <c r="C72" s="10"/>
      <c r="D72" s="14"/>
      <c r="E72" s="10">
        <v>1</v>
      </c>
      <c r="F72" s="14"/>
      <c r="G72" s="10"/>
      <c r="H72" s="14"/>
      <c r="I72" s="14"/>
      <c r="J72" s="10"/>
      <c r="K72" s="20">
        <f t="shared" si="12"/>
        <v>2</v>
      </c>
      <c r="M72" s="21">
        <f>0.5*12+2</f>
        <v>8</v>
      </c>
      <c r="N72" s="21">
        <f>M72*K72</f>
        <v>16</v>
      </c>
      <c r="O72">
        <v>2</v>
      </c>
    </row>
    <row r="73" spans="1:15" x14ac:dyDescent="0.25">
      <c r="A73" s="2" t="s">
        <v>65</v>
      </c>
      <c r="B73" s="14">
        <v>1</v>
      </c>
      <c r="C73" s="10">
        <v>1</v>
      </c>
      <c r="D73" s="14"/>
      <c r="E73" s="10">
        <v>1</v>
      </c>
      <c r="F73" s="14"/>
      <c r="G73" s="10"/>
      <c r="H73" s="14"/>
      <c r="I73" s="14">
        <v>1</v>
      </c>
      <c r="J73" s="10">
        <v>1</v>
      </c>
      <c r="K73" s="20">
        <f t="shared" si="12"/>
        <v>5</v>
      </c>
      <c r="M73" s="21">
        <f>0.75*2</f>
        <v>1.5</v>
      </c>
      <c r="N73" s="21">
        <f>M73*K73</f>
        <v>7.5</v>
      </c>
      <c r="O73">
        <v>2</v>
      </c>
    </row>
    <row r="74" spans="1:15" x14ac:dyDescent="0.25">
      <c r="A74" s="2" t="s">
        <v>125</v>
      </c>
      <c r="B74" s="14"/>
      <c r="C74" s="10"/>
      <c r="D74" s="14"/>
      <c r="E74" s="10"/>
      <c r="F74" s="14"/>
      <c r="G74" s="10"/>
      <c r="H74" s="14"/>
      <c r="I74" s="14"/>
      <c r="J74" s="10"/>
      <c r="K74" s="20">
        <f t="shared" si="12"/>
        <v>0</v>
      </c>
      <c r="N74" s="21"/>
      <c r="O74">
        <v>2</v>
      </c>
    </row>
    <row r="75" spans="1:15" x14ac:dyDescent="0.25">
      <c r="A75" s="7" t="s">
        <v>75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19"/>
      <c r="N75" s="19"/>
      <c r="O75" s="19"/>
    </row>
    <row r="76" spans="1:15" x14ac:dyDescent="0.25">
      <c r="A76" s="2" t="s">
        <v>77</v>
      </c>
      <c r="B76" s="14"/>
      <c r="C76" s="10"/>
      <c r="D76" s="14"/>
      <c r="E76" s="10"/>
      <c r="F76" s="14"/>
      <c r="G76" s="10"/>
      <c r="H76" s="14"/>
      <c r="I76" s="14"/>
      <c r="J76" s="10"/>
      <c r="K76" s="20">
        <f>SUM(B76:J76)</f>
        <v>0</v>
      </c>
      <c r="N76" s="21">
        <f>M76*K76</f>
        <v>0</v>
      </c>
      <c r="O76">
        <v>2</v>
      </c>
    </row>
    <row r="77" spans="1:15" x14ac:dyDescent="0.25">
      <c r="A77" s="2" t="s">
        <v>78</v>
      </c>
      <c r="B77" s="14"/>
      <c r="C77" s="10"/>
      <c r="D77" s="14"/>
      <c r="E77" s="10"/>
      <c r="F77" s="14"/>
      <c r="G77" s="10"/>
      <c r="H77" s="14"/>
      <c r="I77" s="14"/>
      <c r="J77" s="10"/>
      <c r="K77" s="20">
        <f>SUM(B77:J77)</f>
        <v>0</v>
      </c>
      <c r="N77" s="21">
        <f>M77*K77</f>
        <v>0</v>
      </c>
      <c r="O77">
        <v>2</v>
      </c>
    </row>
    <row r="78" spans="1:15" x14ac:dyDescent="0.25">
      <c r="A78" s="7" t="s">
        <v>66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19"/>
      <c r="N78" s="19"/>
      <c r="O78" s="19">
        <f>SUM(N79:N83)/$A$1</f>
        <v>0.42666666666666664</v>
      </c>
    </row>
    <row r="79" spans="1:15" x14ac:dyDescent="0.25">
      <c r="A79" s="2" t="s">
        <v>67</v>
      </c>
      <c r="B79" s="14"/>
      <c r="C79" s="10"/>
      <c r="D79" s="14"/>
      <c r="E79" s="10"/>
      <c r="F79" s="14"/>
      <c r="G79" s="10"/>
      <c r="H79" s="14"/>
      <c r="I79" s="14"/>
      <c r="J79" s="10"/>
      <c r="K79" s="20">
        <f>SUM(B79:J79)</f>
        <v>0</v>
      </c>
      <c r="M79" s="21">
        <v>1</v>
      </c>
      <c r="N79" s="21">
        <f>M79*K79</f>
        <v>0</v>
      </c>
      <c r="O79">
        <v>3</v>
      </c>
    </row>
    <row r="80" spans="1:15" x14ac:dyDescent="0.25">
      <c r="A80" s="2" t="s">
        <v>68</v>
      </c>
      <c r="B80" s="14"/>
      <c r="C80" s="10"/>
      <c r="D80" s="14"/>
      <c r="E80" s="10"/>
      <c r="F80" s="14"/>
      <c r="G80" s="10"/>
      <c r="H80" s="14"/>
      <c r="I80" s="14"/>
      <c r="J80" s="10"/>
      <c r="K80" s="20">
        <f t="shared" ref="K80:K82" si="13">SUM(B80:J80)</f>
        <v>0</v>
      </c>
      <c r="M80" s="21">
        <f>0.05*12+0.08*4+1+0.16*4</f>
        <v>2.56</v>
      </c>
      <c r="N80" s="21">
        <f>M80*K80</f>
        <v>0</v>
      </c>
      <c r="O80">
        <v>3</v>
      </c>
    </row>
    <row r="81" spans="1:15" x14ac:dyDescent="0.25">
      <c r="A81" s="2" t="s">
        <v>80</v>
      </c>
      <c r="B81" s="14"/>
      <c r="C81" s="10"/>
      <c r="D81" s="14"/>
      <c r="E81" s="10">
        <v>1</v>
      </c>
      <c r="F81" s="14">
        <v>1</v>
      </c>
      <c r="G81" s="10"/>
      <c r="H81" s="14"/>
      <c r="I81" s="14"/>
      <c r="J81" s="10"/>
      <c r="K81" s="20">
        <f t="shared" si="13"/>
        <v>2</v>
      </c>
      <c r="M81" s="21">
        <f>0.16*12</f>
        <v>1.92</v>
      </c>
      <c r="N81" s="21">
        <f>M81*K81</f>
        <v>3.84</v>
      </c>
      <c r="O81">
        <v>3</v>
      </c>
    </row>
    <row r="82" spans="1:15" x14ac:dyDescent="0.25">
      <c r="A82" s="2" t="s">
        <v>79</v>
      </c>
      <c r="B82" s="14"/>
      <c r="C82" s="10"/>
      <c r="D82" s="14"/>
      <c r="E82" s="10"/>
      <c r="F82" s="14"/>
      <c r="G82" s="10"/>
      <c r="H82" s="14"/>
      <c r="I82" s="14"/>
      <c r="J82" s="10"/>
      <c r="K82" s="20">
        <f t="shared" si="13"/>
        <v>0</v>
      </c>
      <c r="M82" s="21">
        <f>0.16*12</f>
        <v>1.92</v>
      </c>
      <c r="N82" s="21">
        <f>M82*K82</f>
        <v>0</v>
      </c>
      <c r="O82">
        <v>3</v>
      </c>
    </row>
    <row r="83" spans="1:15" x14ac:dyDescent="0.25">
      <c r="A83" s="7" t="s">
        <v>69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19"/>
      <c r="N83" s="19"/>
      <c r="O83" s="19"/>
    </row>
    <row r="84" spans="1:15" x14ac:dyDescent="0.25">
      <c r="A84" s="2" t="s">
        <v>70</v>
      </c>
      <c r="B84" s="14"/>
      <c r="C84" s="10"/>
      <c r="D84" s="14"/>
      <c r="E84" s="10"/>
      <c r="F84" s="14"/>
      <c r="G84" s="10"/>
      <c r="H84" s="14"/>
      <c r="I84" s="14"/>
      <c r="J84" s="10"/>
      <c r="K84" s="20">
        <f>SUM(B84:J84)</f>
        <v>0</v>
      </c>
      <c r="M84" s="21">
        <v>1</v>
      </c>
      <c r="N84" s="21">
        <f>M84*K84</f>
        <v>0</v>
      </c>
      <c r="O84">
        <v>3</v>
      </c>
    </row>
    <row r="85" spans="1:15" x14ac:dyDescent="0.25">
      <c r="A85" s="2" t="s">
        <v>71</v>
      </c>
      <c r="B85" s="14"/>
      <c r="C85" s="10"/>
      <c r="D85" s="14"/>
      <c r="E85" s="10"/>
      <c r="F85" s="14"/>
      <c r="G85" s="10"/>
      <c r="H85" s="14"/>
      <c r="I85" s="14"/>
      <c r="J85" s="10">
        <v>1</v>
      </c>
      <c r="K85" s="20">
        <f t="shared" ref="K85:K86" si="14">SUM(B85:J85)</f>
        <v>1</v>
      </c>
      <c r="M85" s="21">
        <f>1.5*2</f>
        <v>3</v>
      </c>
      <c r="N85" s="21">
        <f>M85*K85</f>
        <v>3</v>
      </c>
      <c r="O85">
        <v>3</v>
      </c>
    </row>
    <row r="86" spans="1:15" x14ac:dyDescent="0.25">
      <c r="A86" s="2" t="s">
        <v>72</v>
      </c>
      <c r="B86" s="14"/>
      <c r="C86" s="10"/>
      <c r="D86" s="14"/>
      <c r="E86" s="10"/>
      <c r="F86" s="14"/>
      <c r="G86" s="10"/>
      <c r="H86" s="14"/>
      <c r="I86" s="14"/>
      <c r="J86" s="10"/>
      <c r="K86" s="20">
        <f t="shared" si="14"/>
        <v>0</v>
      </c>
      <c r="M86" s="21">
        <v>3</v>
      </c>
      <c r="N86" s="21">
        <f>M86*K86</f>
        <v>0</v>
      </c>
      <c r="O86">
        <v>3</v>
      </c>
    </row>
    <row r="87" spans="1:15" x14ac:dyDescent="0.25">
      <c r="A87" s="7" t="s">
        <v>76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19"/>
      <c r="N87" s="19"/>
      <c r="O87" s="19">
        <f>SUM(N88)/$A$1</f>
        <v>0.5</v>
      </c>
    </row>
    <row r="88" spans="1:15" x14ac:dyDescent="0.25">
      <c r="A88" s="15" t="s">
        <v>76</v>
      </c>
      <c r="B88" s="14">
        <v>1</v>
      </c>
      <c r="C88" s="10"/>
      <c r="D88" s="14">
        <v>1</v>
      </c>
      <c r="E88" s="10">
        <v>1</v>
      </c>
      <c r="F88" s="14"/>
      <c r="G88" s="10"/>
      <c r="H88" s="14"/>
      <c r="I88" s="14"/>
      <c r="J88" s="10"/>
      <c r="K88" s="20">
        <f>SUM(B88:J88)</f>
        <v>3</v>
      </c>
      <c r="M88" s="21">
        <v>1.5</v>
      </c>
      <c r="N88" s="21">
        <f>M88*K88</f>
        <v>4.5</v>
      </c>
    </row>
    <row r="89" spans="1:15" x14ac:dyDescent="0.25">
      <c r="A89" s="15" t="s">
        <v>128</v>
      </c>
      <c r="B89" s="14">
        <v>1289</v>
      </c>
      <c r="C89" s="10">
        <v>173.11</v>
      </c>
      <c r="D89" s="14">
        <v>1409</v>
      </c>
      <c r="E89" s="10">
        <v>1616.59</v>
      </c>
      <c r="F89" s="14">
        <v>107.74</v>
      </c>
      <c r="G89" s="10">
        <v>163</v>
      </c>
      <c r="H89" s="14">
        <v>325</v>
      </c>
      <c r="I89" s="14">
        <v>163.30000000000001</v>
      </c>
      <c r="J89" s="10">
        <v>183.65</v>
      </c>
      <c r="K89" s="20">
        <f t="shared" ref="K89:K90" si="15">SUM(B89:J89)</f>
        <v>5430.3899999999994</v>
      </c>
      <c r="N89" s="21"/>
    </row>
    <row r="90" spans="1:15" x14ac:dyDescent="0.25">
      <c r="A90" s="15" t="s">
        <v>127</v>
      </c>
      <c r="B90" s="14">
        <v>1264</v>
      </c>
      <c r="C90" s="10">
        <v>139.86000000000001</v>
      </c>
      <c r="D90" s="14">
        <v>1307</v>
      </c>
      <c r="E90" s="10">
        <v>1195.7</v>
      </c>
      <c r="F90" s="14">
        <v>120.69</v>
      </c>
      <c r="G90" s="10">
        <v>140</v>
      </c>
      <c r="H90" s="14">
        <v>280</v>
      </c>
      <c r="I90" s="14">
        <v>136.69999999999999</v>
      </c>
      <c r="J90" s="10">
        <v>129.30000000000001</v>
      </c>
      <c r="K90" s="20">
        <f t="shared" si="15"/>
        <v>4713.25</v>
      </c>
      <c r="N90" s="21">
        <f>SUM(N2:N89)</f>
        <v>963.15000000000009</v>
      </c>
      <c r="O90" s="22"/>
    </row>
    <row r="91" spans="1:15" x14ac:dyDescent="0.25">
      <c r="M91" s="21" t="s">
        <v>110</v>
      </c>
      <c r="N91" s="21">
        <f>N90/A1</f>
        <v>107.01666666666668</v>
      </c>
    </row>
    <row r="94" spans="1:15" x14ac:dyDescent="0.25">
      <c r="M94" s="21" t="s">
        <v>111</v>
      </c>
      <c r="N94" s="21">
        <f>SUMIF($Q$3:$Q$91,2,$P$3:$P$91)</f>
        <v>0</v>
      </c>
    </row>
    <row r="95" spans="1:15" x14ac:dyDescent="0.25">
      <c r="M95" s="21" t="s">
        <v>112</v>
      </c>
      <c r="N95" s="21">
        <f>SUMIF($Q$3:$Q$91,3,$P$3:$P$91)</f>
        <v>0</v>
      </c>
    </row>
    <row r="96" spans="1:15" x14ac:dyDescent="0.25">
      <c r="M96" s="21" t="s">
        <v>113</v>
      </c>
      <c r="N96" s="21">
        <f>SUMIF($Q$3:$Q$91,1,$P$3:$P$91)</f>
        <v>0</v>
      </c>
    </row>
  </sheetData>
  <conditionalFormatting sqref="N24:N26 N61:N62 L22:L26 M87:N89 N39:N52 L89 K3:K15 L18:M19 N18:N22 L17:N17 K17:K26 N28:N37 K28:L37 K39:L52 N54:N59 K54:L88 K89:K90 O75 N64:N82 N3:N15">
    <cfRule type="cellIs" dxfId="33" priority="19" operator="equal">
      <formula>0</formula>
    </cfRule>
  </conditionalFormatting>
  <conditionalFormatting sqref="M3:M7 M9:M14 M24:M26 M61:M64 M39:M52 M28:M37 M54:M59 N83:O83 M69:M83">
    <cfRule type="cellIs" dxfId="32" priority="18" operator="equal">
      <formula>0</formula>
    </cfRule>
  </conditionalFormatting>
  <conditionalFormatting sqref="M8">
    <cfRule type="cellIs" dxfId="31" priority="16" operator="equal">
      <formula>0</formula>
    </cfRule>
  </conditionalFormatting>
  <conditionalFormatting sqref="M15">
    <cfRule type="cellIs" dxfId="30" priority="15" operator="equal">
      <formula>0</formula>
    </cfRule>
  </conditionalFormatting>
  <conditionalFormatting sqref="L3:L15">
    <cfRule type="cellIs" dxfId="29" priority="14" operator="equal">
      <formula>0</formula>
    </cfRule>
  </conditionalFormatting>
  <conditionalFormatting sqref="L21">
    <cfRule type="cellIs" dxfId="28" priority="12" operator="equal">
      <formula>0</formula>
    </cfRule>
  </conditionalFormatting>
  <conditionalFormatting sqref="L20">
    <cfRule type="cellIs" dxfId="27" priority="13" operator="equal">
      <formula>0</formula>
    </cfRule>
  </conditionalFormatting>
  <conditionalFormatting sqref="N23">
    <cfRule type="cellIs" dxfId="26" priority="11" operator="equal">
      <formula>0</formula>
    </cfRule>
  </conditionalFormatting>
  <conditionalFormatting sqref="M60:N60">
    <cfRule type="cellIs" dxfId="25" priority="10" operator="equal">
      <formula>0</formula>
    </cfRule>
  </conditionalFormatting>
  <conditionalFormatting sqref="M84:N85">
    <cfRule type="cellIs" dxfId="24" priority="9" operator="equal">
      <formula>0</formula>
    </cfRule>
  </conditionalFormatting>
  <conditionalFormatting sqref="M86">
    <cfRule type="cellIs" dxfId="23" priority="8" operator="equal">
      <formula>0</formula>
    </cfRule>
  </conditionalFormatting>
  <conditionalFormatting sqref="N86">
    <cfRule type="cellIs" dxfId="22" priority="7" operator="equal">
      <formula>0</formula>
    </cfRule>
  </conditionalFormatting>
  <conditionalFormatting sqref="M20">
    <cfRule type="cellIs" dxfId="21" priority="5" operator="equal">
      <formula>0</formula>
    </cfRule>
  </conditionalFormatting>
  <conditionalFormatting sqref="M21:M23">
    <cfRule type="cellIs" dxfId="20" priority="6" operator="equal">
      <formula>0</formula>
    </cfRule>
  </conditionalFormatting>
  <conditionalFormatting sqref="N63">
    <cfRule type="cellIs" dxfId="19" priority="4" operator="equal">
      <formula>0</formula>
    </cfRule>
  </conditionalFormatting>
  <conditionalFormatting sqref="M65:M68">
    <cfRule type="cellIs" dxfId="18" priority="1" operator="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3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8"/>
  <sheetViews>
    <sheetView zoomScale="115" zoomScaleNormal="115" workbookViewId="0">
      <pane xSplit="1" ySplit="1" topLeftCell="B2" activePane="bottomRight" state="frozen"/>
      <selection activeCell="F13" sqref="F13"/>
      <selection pane="topRight" activeCell="F13" sqref="F13"/>
      <selection pane="bottomLeft" activeCell="F13" sqref="F13"/>
      <selection pane="bottomRight" activeCell="A3" sqref="A3"/>
    </sheetView>
  </sheetViews>
  <sheetFormatPr defaultColWidth="9.140625" defaultRowHeight="15" x14ac:dyDescent="0.25"/>
  <cols>
    <col min="1" max="1" width="72.140625" bestFit="1" customWidth="1"/>
    <col min="2" max="9" width="10.5703125" style="12" customWidth="1"/>
    <col min="10" max="11" width="10.42578125" style="20" customWidth="1"/>
    <col min="12" max="12" width="10.42578125" style="21" customWidth="1"/>
    <col min="13" max="13" width="10.42578125" style="12" customWidth="1"/>
    <col min="14" max="14" width="9.140625" customWidth="1"/>
  </cols>
  <sheetData>
    <row r="1" spans="1:15" s="1" customFormat="1" ht="68.25" x14ac:dyDescent="0.2">
      <c r="A1" s="6">
        <v>8</v>
      </c>
      <c r="B1" s="16" t="s">
        <v>102</v>
      </c>
      <c r="C1" s="16" t="s">
        <v>103</v>
      </c>
      <c r="D1" s="13" t="s">
        <v>104</v>
      </c>
      <c r="E1" s="16" t="s">
        <v>105</v>
      </c>
      <c r="F1" s="16" t="s">
        <v>122</v>
      </c>
      <c r="G1" s="16" t="s">
        <v>121</v>
      </c>
      <c r="H1" s="13" t="s">
        <v>118</v>
      </c>
      <c r="I1" s="13" t="s">
        <v>101</v>
      </c>
      <c r="J1" s="17" t="s">
        <v>106</v>
      </c>
      <c r="K1" s="17" t="s">
        <v>107</v>
      </c>
      <c r="L1" s="18" t="s">
        <v>108</v>
      </c>
      <c r="M1" s="17" t="s">
        <v>109</v>
      </c>
    </row>
    <row r="2" spans="1:15" x14ac:dyDescent="0.25">
      <c r="A2" s="7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19"/>
      <c r="M2" s="19"/>
      <c r="N2" s="19">
        <f>SUM(M3:M15)/$A$1</f>
        <v>17.324999999999999</v>
      </c>
      <c r="O2" s="1" t="s">
        <v>124</v>
      </c>
    </row>
    <row r="3" spans="1:15" x14ac:dyDescent="0.25">
      <c r="A3" s="2" t="s">
        <v>1</v>
      </c>
      <c r="B3" s="10">
        <v>1</v>
      </c>
      <c r="C3" s="14">
        <v>1</v>
      </c>
      <c r="D3" s="10">
        <v>1</v>
      </c>
      <c r="E3" s="14">
        <v>1</v>
      </c>
      <c r="F3" s="14">
        <v>1</v>
      </c>
      <c r="G3" s="14"/>
      <c r="H3" s="10">
        <v>1</v>
      </c>
      <c r="I3" s="14">
        <v>1</v>
      </c>
      <c r="J3" s="20">
        <f>SUM(B3:I3)</f>
        <v>7</v>
      </c>
      <c r="K3" s="20">
        <f>COUNT(#REF!)</f>
        <v>0</v>
      </c>
      <c r="L3" s="21">
        <v>8</v>
      </c>
      <c r="M3" s="21">
        <f>L3*J3</f>
        <v>56</v>
      </c>
      <c r="N3">
        <v>2</v>
      </c>
    </row>
    <row r="4" spans="1:15" x14ac:dyDescent="0.25">
      <c r="A4" s="2" t="s">
        <v>2</v>
      </c>
      <c r="B4" s="10">
        <v>4</v>
      </c>
      <c r="C4" s="14"/>
      <c r="D4" s="10"/>
      <c r="E4" s="14"/>
      <c r="F4" s="14"/>
      <c r="G4" s="14">
        <v>1</v>
      </c>
      <c r="H4" s="10"/>
      <c r="I4" s="14">
        <v>9</v>
      </c>
      <c r="J4" s="20">
        <f t="shared" ref="J4:J15" si="0">SUM(B4:I4)</f>
        <v>14</v>
      </c>
      <c r="K4" s="20">
        <f t="shared" ref="K4:K6" si="1">COUNT(#REF!)</f>
        <v>0</v>
      </c>
      <c r="L4" s="21">
        <f>0.08*4+0.08*2+1</f>
        <v>1.48</v>
      </c>
      <c r="M4" s="21">
        <f>L4*J4</f>
        <v>20.72</v>
      </c>
      <c r="N4">
        <v>2</v>
      </c>
    </row>
    <row r="5" spans="1:15" x14ac:dyDescent="0.25">
      <c r="A5" s="3" t="s">
        <v>3</v>
      </c>
      <c r="B5" s="10"/>
      <c r="C5" s="14"/>
      <c r="D5" s="10"/>
      <c r="E5" s="14"/>
      <c r="F5" s="14"/>
      <c r="G5" s="14"/>
      <c r="H5" s="10"/>
      <c r="I5" s="14"/>
      <c r="J5" s="20">
        <f t="shared" si="0"/>
        <v>0</v>
      </c>
      <c r="K5" s="20">
        <f t="shared" si="1"/>
        <v>0</v>
      </c>
      <c r="L5" s="21">
        <f>0.33*4+3*0.2</f>
        <v>1.9200000000000002</v>
      </c>
      <c r="M5" s="21">
        <f t="shared" ref="M5:M15" si="2">L5*J5</f>
        <v>0</v>
      </c>
      <c r="N5">
        <v>2</v>
      </c>
    </row>
    <row r="6" spans="1:15" x14ac:dyDescent="0.25">
      <c r="A6" s="3" t="s">
        <v>4</v>
      </c>
      <c r="B6" s="10"/>
      <c r="C6" s="14"/>
      <c r="D6" s="10"/>
      <c r="E6" s="14"/>
      <c r="F6" s="14"/>
      <c r="G6" s="14"/>
      <c r="H6" s="10"/>
      <c r="I6" s="14"/>
      <c r="J6" s="20">
        <f t="shared" si="0"/>
        <v>0</v>
      </c>
      <c r="K6" s="20">
        <f t="shared" si="1"/>
        <v>0</v>
      </c>
      <c r="L6" s="21">
        <f>0.16*4+0.08*2+0.08*2+0.33+0.75*0.2</f>
        <v>1.44</v>
      </c>
      <c r="M6" s="21">
        <f t="shared" si="2"/>
        <v>0</v>
      </c>
      <c r="N6">
        <v>2</v>
      </c>
    </row>
    <row r="7" spans="1:15" x14ac:dyDescent="0.25">
      <c r="A7" s="3" t="s">
        <v>5</v>
      </c>
      <c r="B7" s="10"/>
      <c r="C7" s="14"/>
      <c r="D7" s="10"/>
      <c r="E7" s="14"/>
      <c r="F7" s="14"/>
      <c r="G7" s="14"/>
      <c r="H7" s="10"/>
      <c r="I7" s="14"/>
      <c r="J7" s="20">
        <f t="shared" si="0"/>
        <v>0</v>
      </c>
      <c r="L7" s="21">
        <f>0.16*4+0.08*2+0.08*2+0.33+0.75*0.2</f>
        <v>1.44</v>
      </c>
      <c r="M7" s="21">
        <f t="shared" si="2"/>
        <v>0</v>
      </c>
      <c r="N7">
        <v>2</v>
      </c>
    </row>
    <row r="8" spans="1:15" x14ac:dyDescent="0.25">
      <c r="A8" s="3" t="s">
        <v>6</v>
      </c>
      <c r="B8" s="10">
        <v>31</v>
      </c>
      <c r="C8" s="14">
        <v>16</v>
      </c>
      <c r="D8" s="10">
        <v>3</v>
      </c>
      <c r="E8" s="14">
        <v>11</v>
      </c>
      <c r="F8" s="14">
        <v>12</v>
      </c>
      <c r="G8" s="14">
        <v>4</v>
      </c>
      <c r="H8" s="10"/>
      <c r="I8" s="14">
        <v>18</v>
      </c>
      <c r="J8" s="20">
        <f t="shared" si="0"/>
        <v>95</v>
      </c>
      <c r="K8" s="20">
        <f t="shared" ref="K8" si="3">COUNT(#REF!)</f>
        <v>0</v>
      </c>
      <c r="L8" s="21">
        <f>0.08*4+0.25</f>
        <v>0.57000000000000006</v>
      </c>
      <c r="M8" s="21">
        <f t="shared" si="2"/>
        <v>54.150000000000006</v>
      </c>
      <c r="N8">
        <v>2</v>
      </c>
    </row>
    <row r="9" spans="1:15" x14ac:dyDescent="0.25">
      <c r="A9" s="3" t="s">
        <v>7</v>
      </c>
      <c r="B9" s="10"/>
      <c r="C9" s="14"/>
      <c r="D9" s="10"/>
      <c r="E9" s="14"/>
      <c r="F9" s="14"/>
      <c r="G9" s="14"/>
      <c r="H9" s="10"/>
      <c r="I9" s="14"/>
      <c r="J9" s="20">
        <f t="shared" si="0"/>
        <v>0</v>
      </c>
      <c r="K9" s="20">
        <f>COUNT(#REF!)</f>
        <v>0</v>
      </c>
      <c r="L9" s="21">
        <f>0.75*4+0.08*2+4</f>
        <v>7.16</v>
      </c>
      <c r="M9" s="21">
        <f t="shared" si="2"/>
        <v>0</v>
      </c>
      <c r="N9">
        <v>2</v>
      </c>
    </row>
    <row r="10" spans="1:15" x14ac:dyDescent="0.25">
      <c r="A10" s="3" t="s">
        <v>8</v>
      </c>
      <c r="B10" s="10"/>
      <c r="C10" s="14"/>
      <c r="D10" s="10"/>
      <c r="E10" s="14"/>
      <c r="F10" s="14"/>
      <c r="G10" s="14"/>
      <c r="H10" s="10"/>
      <c r="I10" s="14"/>
      <c r="J10" s="20">
        <f t="shared" si="0"/>
        <v>0</v>
      </c>
      <c r="L10" s="21">
        <v>3</v>
      </c>
      <c r="M10" s="21">
        <f t="shared" si="2"/>
        <v>0</v>
      </c>
      <c r="N10">
        <v>2</v>
      </c>
    </row>
    <row r="11" spans="1:15" x14ac:dyDescent="0.25">
      <c r="A11" s="3" t="s">
        <v>9</v>
      </c>
      <c r="B11" s="10"/>
      <c r="C11" s="14"/>
      <c r="D11" s="10"/>
      <c r="E11" s="14"/>
      <c r="F11" s="14"/>
      <c r="G11" s="14"/>
      <c r="H11" s="10"/>
      <c r="I11" s="14">
        <v>1</v>
      </c>
      <c r="J11" s="20">
        <f t="shared" si="0"/>
        <v>1</v>
      </c>
      <c r="K11" s="20">
        <f t="shared" ref="K11" si="4">COUNT(#REF!)</f>
        <v>0</v>
      </c>
      <c r="L11" s="21">
        <f>0.5*4+0.5*2+0.25</f>
        <v>3.25</v>
      </c>
      <c r="M11" s="21">
        <f t="shared" si="2"/>
        <v>3.25</v>
      </c>
      <c r="N11">
        <v>2</v>
      </c>
    </row>
    <row r="12" spans="1:15" x14ac:dyDescent="0.25">
      <c r="A12" s="3" t="s">
        <v>10</v>
      </c>
      <c r="B12" s="10"/>
      <c r="C12" s="14"/>
      <c r="D12" s="10"/>
      <c r="E12" s="14"/>
      <c r="F12" s="14"/>
      <c r="G12" s="14"/>
      <c r="H12" s="10"/>
      <c r="I12" s="14">
        <v>1</v>
      </c>
      <c r="J12" s="20">
        <f t="shared" si="0"/>
        <v>1</v>
      </c>
      <c r="M12" s="21">
        <f t="shared" si="2"/>
        <v>0</v>
      </c>
      <c r="N12">
        <v>2</v>
      </c>
    </row>
    <row r="13" spans="1:15" x14ac:dyDescent="0.25">
      <c r="A13" s="2" t="s">
        <v>11</v>
      </c>
      <c r="B13" s="10"/>
      <c r="C13" s="14"/>
      <c r="D13" s="10">
        <v>3</v>
      </c>
      <c r="E13" s="14"/>
      <c r="F13" s="14"/>
      <c r="G13" s="14"/>
      <c r="H13" s="10"/>
      <c r="I13" s="14">
        <v>2</v>
      </c>
      <c r="J13" s="20">
        <f t="shared" si="0"/>
        <v>5</v>
      </c>
      <c r="K13" s="20">
        <f t="shared" ref="K13" si="5">COUNT(#REF!)</f>
        <v>0</v>
      </c>
      <c r="L13" s="21">
        <f>0.08*4</f>
        <v>0.32</v>
      </c>
      <c r="M13" s="21">
        <f t="shared" si="2"/>
        <v>1.6</v>
      </c>
      <c r="N13">
        <v>2</v>
      </c>
    </row>
    <row r="14" spans="1:15" x14ac:dyDescent="0.25">
      <c r="A14" s="2" t="s">
        <v>12</v>
      </c>
      <c r="B14" s="10"/>
      <c r="C14" s="14"/>
      <c r="D14" s="10"/>
      <c r="E14" s="14"/>
      <c r="F14" s="14"/>
      <c r="G14" s="14"/>
      <c r="H14" s="10"/>
      <c r="I14" s="14"/>
      <c r="J14" s="20">
        <f t="shared" si="0"/>
        <v>0</v>
      </c>
      <c r="L14" s="21">
        <f>0.03*4+0.08*2+0.08</f>
        <v>0.36000000000000004</v>
      </c>
      <c r="M14" s="21">
        <f t="shared" si="2"/>
        <v>0</v>
      </c>
      <c r="N14">
        <v>2</v>
      </c>
    </row>
    <row r="15" spans="1:15" x14ac:dyDescent="0.25">
      <c r="A15" s="2" t="s">
        <v>13</v>
      </c>
      <c r="B15" s="10"/>
      <c r="C15" s="14"/>
      <c r="D15" s="10"/>
      <c r="E15" s="14"/>
      <c r="F15" s="14"/>
      <c r="G15" s="14"/>
      <c r="H15" s="10"/>
      <c r="I15" s="14">
        <v>8</v>
      </c>
      <c r="J15" s="20">
        <f t="shared" si="0"/>
        <v>8</v>
      </c>
      <c r="K15" s="20">
        <f t="shared" ref="K15" si="6">COUNT(#REF!)</f>
        <v>0</v>
      </c>
      <c r="L15" s="21">
        <f>0.03*4+0.08*2+0.08</f>
        <v>0.36000000000000004</v>
      </c>
      <c r="M15" s="21">
        <f t="shared" si="2"/>
        <v>2.8800000000000003</v>
      </c>
      <c r="N15">
        <v>2</v>
      </c>
    </row>
    <row r="16" spans="1:15" x14ac:dyDescent="0.25">
      <c r="A16" s="7" t="s">
        <v>14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19"/>
      <c r="M16" s="19"/>
      <c r="N16" s="19"/>
    </row>
    <row r="17" spans="1:14" x14ac:dyDescent="0.25">
      <c r="A17" s="3" t="s">
        <v>81</v>
      </c>
      <c r="B17" s="10"/>
      <c r="C17" s="14">
        <v>1</v>
      </c>
      <c r="D17" s="10">
        <v>1</v>
      </c>
      <c r="E17" s="14"/>
      <c r="F17" s="14"/>
      <c r="G17" s="14"/>
      <c r="H17" s="10"/>
      <c r="I17" s="14">
        <v>1</v>
      </c>
      <c r="J17" s="20">
        <f>SUM(B17:I17)</f>
        <v>3</v>
      </c>
      <c r="M17" s="21"/>
    </row>
    <row r="18" spans="1:14" x14ac:dyDescent="0.25">
      <c r="A18" s="3" t="s">
        <v>82</v>
      </c>
      <c r="B18" s="10"/>
      <c r="C18" s="14">
        <v>8</v>
      </c>
      <c r="D18" s="10">
        <v>2</v>
      </c>
      <c r="E18" s="14"/>
      <c r="F18" s="14"/>
      <c r="G18" s="14"/>
      <c r="H18" s="10"/>
      <c r="I18" s="14">
        <v>12</v>
      </c>
      <c r="J18" s="20">
        <f>SUM(B18:I18)</f>
        <v>22</v>
      </c>
      <c r="M18" s="21"/>
    </row>
    <row r="19" spans="1:14" x14ac:dyDescent="0.25">
      <c r="A19" s="7" t="s">
        <v>15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19"/>
      <c r="M19" s="19"/>
      <c r="N19" s="19">
        <f>SUM(M20:M23)/$A$1</f>
        <v>24.6875</v>
      </c>
    </row>
    <row r="20" spans="1:14" x14ac:dyDescent="0.25">
      <c r="A20" s="3" t="s">
        <v>16</v>
      </c>
      <c r="B20" s="10">
        <v>3</v>
      </c>
      <c r="C20" s="14">
        <v>4</v>
      </c>
      <c r="D20" s="10">
        <v>1</v>
      </c>
      <c r="E20" s="14">
        <v>3</v>
      </c>
      <c r="F20" s="14">
        <v>2</v>
      </c>
      <c r="G20" s="14">
        <v>1</v>
      </c>
      <c r="H20" s="10"/>
      <c r="I20" s="14">
        <v>2</v>
      </c>
      <c r="J20" s="20">
        <f>SUM(B20:I20)</f>
        <v>16</v>
      </c>
      <c r="K20" s="20">
        <f>COUNT(#REF!)</f>
        <v>0</v>
      </c>
      <c r="L20" s="21">
        <v>10</v>
      </c>
      <c r="M20" s="21">
        <f>L20*J20</f>
        <v>160</v>
      </c>
      <c r="N20">
        <v>1</v>
      </c>
    </row>
    <row r="21" spans="1:14" x14ac:dyDescent="0.25">
      <c r="A21" s="3" t="s">
        <v>17</v>
      </c>
      <c r="B21" s="10"/>
      <c r="C21" s="14"/>
      <c r="D21" s="10"/>
      <c r="E21" s="14"/>
      <c r="F21" s="14"/>
      <c r="G21" s="14"/>
      <c r="H21" s="10"/>
      <c r="I21" s="14"/>
      <c r="J21" s="20">
        <f t="shared" ref="J21:J23" si="7">SUM(B21:I21)</f>
        <v>0</v>
      </c>
      <c r="K21" s="20">
        <f>COUNT(#REF!)</f>
        <v>0</v>
      </c>
      <c r="L21" s="21">
        <v>15</v>
      </c>
      <c r="M21" s="21">
        <f t="shared" ref="M21:M23" si="8">L21*J21</f>
        <v>0</v>
      </c>
      <c r="N21">
        <v>1</v>
      </c>
    </row>
    <row r="22" spans="1:14" x14ac:dyDescent="0.25">
      <c r="A22" s="3" t="s">
        <v>117</v>
      </c>
      <c r="B22" s="10"/>
      <c r="C22" s="14"/>
      <c r="D22" s="10"/>
      <c r="E22" s="14"/>
      <c r="F22" s="14"/>
      <c r="G22" s="14"/>
      <c r="H22" s="10"/>
      <c r="I22" s="14">
        <v>5</v>
      </c>
      <c r="J22" s="20">
        <f t="shared" si="7"/>
        <v>5</v>
      </c>
      <c r="L22" s="21">
        <f>5</f>
        <v>5</v>
      </c>
      <c r="M22" s="21">
        <f t="shared" si="8"/>
        <v>25</v>
      </c>
    </row>
    <row r="23" spans="1:14" x14ac:dyDescent="0.25">
      <c r="A23" s="3" t="s">
        <v>18</v>
      </c>
      <c r="B23" s="10">
        <v>1</v>
      </c>
      <c r="C23" s="14"/>
      <c r="D23" s="10"/>
      <c r="E23" s="14"/>
      <c r="F23" s="14">
        <v>2</v>
      </c>
      <c r="G23" s="14"/>
      <c r="H23" s="10"/>
      <c r="I23" s="14">
        <v>2</v>
      </c>
      <c r="J23" s="20">
        <f t="shared" si="7"/>
        <v>5</v>
      </c>
      <c r="L23" s="21">
        <v>2.5</v>
      </c>
      <c r="M23" s="21">
        <f t="shared" si="8"/>
        <v>12.5</v>
      </c>
      <c r="N23">
        <v>1</v>
      </c>
    </row>
    <row r="24" spans="1:14" x14ac:dyDescent="0.25">
      <c r="A24" s="7" t="s">
        <v>19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19"/>
      <c r="M24" s="19"/>
      <c r="N24" s="19">
        <f>SUM(M25:M58)/$A$1</f>
        <v>98.080625000000026</v>
      </c>
    </row>
    <row r="25" spans="1:14" x14ac:dyDescent="0.25">
      <c r="A25" s="5" t="s">
        <v>73</v>
      </c>
      <c r="B25" s="10"/>
      <c r="C25" s="14"/>
      <c r="D25" s="10"/>
      <c r="E25" s="14"/>
      <c r="F25" s="14">
        <v>34</v>
      </c>
      <c r="G25" s="14">
        <v>1</v>
      </c>
      <c r="H25" s="10"/>
      <c r="I25" s="14">
        <v>61</v>
      </c>
      <c r="J25" s="20">
        <f>SUM(B25:I25)</f>
        <v>96</v>
      </c>
      <c r="L25" s="21">
        <f>0.08*12+0.1*2+0.15</f>
        <v>1.3099999999999998</v>
      </c>
      <c r="M25" s="21">
        <f>L25*J25</f>
        <v>125.75999999999999</v>
      </c>
      <c r="N25">
        <v>3</v>
      </c>
    </row>
    <row r="26" spans="1:14" x14ac:dyDescent="0.25">
      <c r="A26" s="5" t="s">
        <v>74</v>
      </c>
      <c r="B26" s="10">
        <v>4</v>
      </c>
      <c r="C26" s="14">
        <v>4</v>
      </c>
      <c r="D26" s="10"/>
      <c r="E26" s="14">
        <v>4</v>
      </c>
      <c r="F26" s="14"/>
      <c r="G26" s="14"/>
      <c r="H26" s="10"/>
      <c r="I26" s="14"/>
      <c r="J26" s="20">
        <f>SUM(B26:I26)</f>
        <v>12</v>
      </c>
      <c r="L26" s="21">
        <f>0.25*12+0.5*2+0.75</f>
        <v>4.75</v>
      </c>
      <c r="M26" s="21">
        <f>L26*J26</f>
        <v>57</v>
      </c>
      <c r="N26">
        <v>3</v>
      </c>
    </row>
    <row r="27" spans="1:14" x14ac:dyDescent="0.25">
      <c r="A27" s="8" t="s">
        <v>20</v>
      </c>
      <c r="B27" s="11"/>
      <c r="C27" s="11"/>
      <c r="D27" s="11"/>
      <c r="E27" s="11"/>
      <c r="F27" s="11"/>
      <c r="G27" s="11"/>
      <c r="H27" s="11"/>
      <c r="I27" s="11"/>
      <c r="J27" s="20">
        <f t="shared" ref="J27:J53" si="9">SUM(B27:E27)</f>
        <v>0</v>
      </c>
      <c r="M27" s="21">
        <f t="shared" ref="M27:M58" si="10">L27*J27</f>
        <v>0</v>
      </c>
      <c r="N27">
        <v>3</v>
      </c>
    </row>
    <row r="28" spans="1:14" x14ac:dyDescent="0.25">
      <c r="A28" s="4" t="s">
        <v>21</v>
      </c>
      <c r="B28" s="10">
        <v>1</v>
      </c>
      <c r="C28" s="14">
        <v>1</v>
      </c>
      <c r="D28" s="10">
        <v>1</v>
      </c>
      <c r="E28" s="14">
        <v>1</v>
      </c>
      <c r="F28" s="14">
        <v>1</v>
      </c>
      <c r="G28" s="14"/>
      <c r="H28" s="10"/>
      <c r="I28" s="14">
        <v>1</v>
      </c>
      <c r="J28" s="20">
        <f>SUM(B28:I28)</f>
        <v>6</v>
      </c>
      <c r="L28" s="21">
        <f>0.1*24+0.1*12+0.1+0.08+2+0.5</f>
        <v>6.2800000000000011</v>
      </c>
      <c r="M28" s="21">
        <f t="shared" si="10"/>
        <v>37.680000000000007</v>
      </c>
      <c r="N28">
        <v>3</v>
      </c>
    </row>
    <row r="29" spans="1:14" x14ac:dyDescent="0.25">
      <c r="A29" s="4" t="s">
        <v>22</v>
      </c>
      <c r="B29" s="10">
        <v>1</v>
      </c>
      <c r="C29" s="14">
        <v>1</v>
      </c>
      <c r="D29" s="10"/>
      <c r="E29" s="14"/>
      <c r="F29" s="14"/>
      <c r="G29" s="14"/>
      <c r="H29" s="10"/>
      <c r="I29" s="14"/>
      <c r="J29" s="20">
        <f t="shared" ref="J29:J37" si="11">SUM(B29:I29)</f>
        <v>2</v>
      </c>
      <c r="L29" s="21">
        <f>0.2*24+0.16+4+2+4*0.25+0.33</f>
        <v>12.290000000000001</v>
      </c>
      <c r="M29" s="21">
        <f t="shared" si="10"/>
        <v>24.580000000000002</v>
      </c>
      <c r="N29">
        <v>3</v>
      </c>
    </row>
    <row r="30" spans="1:14" x14ac:dyDescent="0.25">
      <c r="A30" s="4" t="s">
        <v>23</v>
      </c>
      <c r="B30" s="10">
        <v>1</v>
      </c>
      <c r="C30" s="14">
        <v>1</v>
      </c>
      <c r="D30" s="10">
        <v>1</v>
      </c>
      <c r="E30" s="14">
        <v>2</v>
      </c>
      <c r="F30" s="14">
        <v>1</v>
      </c>
      <c r="G30" s="14"/>
      <c r="H30" s="10"/>
      <c r="I30" s="14">
        <v>1</v>
      </c>
      <c r="J30" s="20">
        <f t="shared" si="11"/>
        <v>7</v>
      </c>
      <c r="L30" s="21">
        <f>0.2*24+0.16+4+2+4*0.25+0.33</f>
        <v>12.290000000000001</v>
      </c>
      <c r="M30" s="21">
        <f t="shared" si="10"/>
        <v>86.03</v>
      </c>
      <c r="N30">
        <v>3</v>
      </c>
    </row>
    <row r="31" spans="1:14" x14ac:dyDescent="0.25">
      <c r="A31" s="4" t="s">
        <v>24</v>
      </c>
      <c r="B31" s="10"/>
      <c r="C31" s="14"/>
      <c r="D31" s="10"/>
      <c r="E31" s="14"/>
      <c r="F31" s="14"/>
      <c r="G31" s="14"/>
      <c r="H31" s="10"/>
      <c r="I31" s="14"/>
      <c r="J31" s="20">
        <f t="shared" si="11"/>
        <v>0</v>
      </c>
      <c r="L31" s="21">
        <f>0.2*24+0.16+4+2+4*0.25+0.33</f>
        <v>12.290000000000001</v>
      </c>
      <c r="M31" s="21">
        <f t="shared" si="10"/>
        <v>0</v>
      </c>
      <c r="N31">
        <v>3</v>
      </c>
    </row>
    <row r="32" spans="1:14" x14ac:dyDescent="0.25">
      <c r="A32" s="4" t="s">
        <v>25</v>
      </c>
      <c r="B32" s="10"/>
      <c r="C32" s="14"/>
      <c r="D32" s="10"/>
      <c r="E32" s="14"/>
      <c r="F32" s="14"/>
      <c r="G32" s="14"/>
      <c r="H32" s="10"/>
      <c r="I32" s="14"/>
      <c r="J32" s="20">
        <f t="shared" si="11"/>
        <v>0</v>
      </c>
      <c r="L32" s="21">
        <f>0.2*24+0.16+4+2+4*0.25+0.33</f>
        <v>12.290000000000001</v>
      </c>
      <c r="M32" s="21">
        <f t="shared" si="10"/>
        <v>0</v>
      </c>
      <c r="N32">
        <v>3</v>
      </c>
    </row>
    <row r="33" spans="1:14" x14ac:dyDescent="0.25">
      <c r="A33" s="4" t="s">
        <v>26</v>
      </c>
      <c r="B33" s="10"/>
      <c r="C33" s="14"/>
      <c r="D33" s="10"/>
      <c r="E33" s="14"/>
      <c r="F33" s="14"/>
      <c r="G33" s="14"/>
      <c r="H33" s="10"/>
      <c r="I33" s="14"/>
      <c r="J33" s="20">
        <f t="shared" si="11"/>
        <v>0</v>
      </c>
      <c r="L33" s="21">
        <f>0.75*12+1*2+1.5+0.5*0.5+1*0.2</f>
        <v>12.95</v>
      </c>
      <c r="M33" s="21">
        <f t="shared" si="10"/>
        <v>0</v>
      </c>
      <c r="N33">
        <v>3</v>
      </c>
    </row>
    <row r="34" spans="1:14" x14ac:dyDescent="0.25">
      <c r="A34" s="4" t="s">
        <v>27</v>
      </c>
      <c r="B34" s="10"/>
      <c r="C34" s="14"/>
      <c r="D34" s="10"/>
      <c r="E34" s="14"/>
      <c r="F34" s="14"/>
      <c r="G34" s="14"/>
      <c r="H34" s="10"/>
      <c r="I34" s="14"/>
      <c r="J34" s="20">
        <f t="shared" si="11"/>
        <v>0</v>
      </c>
      <c r="L34" s="21">
        <f>0.75*12+1*2+1.5+0.5*0.5+1*0.2</f>
        <v>12.95</v>
      </c>
      <c r="M34" s="21">
        <f t="shared" si="10"/>
        <v>0</v>
      </c>
      <c r="N34">
        <v>3</v>
      </c>
    </row>
    <row r="35" spans="1:14" x14ac:dyDescent="0.25">
      <c r="A35" s="4" t="s">
        <v>28</v>
      </c>
      <c r="B35" s="10"/>
      <c r="C35" s="14">
        <v>1</v>
      </c>
      <c r="D35" s="10"/>
      <c r="E35" s="14"/>
      <c r="F35" s="14"/>
      <c r="G35" s="14"/>
      <c r="H35" s="10"/>
      <c r="I35" s="14"/>
      <c r="J35" s="20">
        <f t="shared" si="11"/>
        <v>1</v>
      </c>
      <c r="L35" s="21">
        <f>0.8*12+1*2+1.5+0.75*0.5+1*0.2</f>
        <v>13.675000000000001</v>
      </c>
      <c r="M35" s="21">
        <f t="shared" si="10"/>
        <v>13.675000000000001</v>
      </c>
      <c r="N35">
        <v>3</v>
      </c>
    </row>
    <row r="36" spans="1:14" x14ac:dyDescent="0.25">
      <c r="A36" s="4" t="s">
        <v>29</v>
      </c>
      <c r="B36" s="10"/>
      <c r="C36" s="14"/>
      <c r="D36" s="10"/>
      <c r="E36" s="14"/>
      <c r="F36" s="14"/>
      <c r="G36" s="14"/>
      <c r="H36" s="10"/>
      <c r="I36" s="14"/>
      <c r="J36" s="20">
        <f t="shared" si="11"/>
        <v>0</v>
      </c>
      <c r="L36" s="21">
        <f>1*12+1*2+1.5+0.75*0.5+1*0.2</f>
        <v>16.074999999999999</v>
      </c>
      <c r="M36" s="21">
        <f t="shared" si="10"/>
        <v>0</v>
      </c>
      <c r="N36">
        <v>3</v>
      </c>
    </row>
    <row r="37" spans="1:14" x14ac:dyDescent="0.25">
      <c r="A37" s="4" t="s">
        <v>30</v>
      </c>
      <c r="B37" s="10">
        <v>2</v>
      </c>
      <c r="C37" s="14"/>
      <c r="D37" s="10"/>
      <c r="E37" s="14"/>
      <c r="F37" s="14"/>
      <c r="G37" s="14"/>
      <c r="H37" s="10"/>
      <c r="I37" s="14"/>
      <c r="J37" s="20">
        <f t="shared" si="11"/>
        <v>2</v>
      </c>
      <c r="L37" s="21">
        <f>1*12+1*2+1.5+0.75*0.5+1*0.2</f>
        <v>16.074999999999999</v>
      </c>
      <c r="M37" s="21">
        <f t="shared" si="10"/>
        <v>32.15</v>
      </c>
      <c r="N37">
        <v>3</v>
      </c>
    </row>
    <row r="38" spans="1:14" x14ac:dyDescent="0.25">
      <c r="A38" s="8" t="s">
        <v>31</v>
      </c>
      <c r="B38" s="11"/>
      <c r="C38" s="11"/>
      <c r="D38" s="11"/>
      <c r="E38" s="11"/>
      <c r="F38" s="11"/>
      <c r="G38" s="11"/>
      <c r="H38" s="11"/>
      <c r="I38" s="11"/>
      <c r="J38" s="20">
        <f t="shared" si="9"/>
        <v>0</v>
      </c>
      <c r="M38" s="21">
        <f t="shared" si="10"/>
        <v>0</v>
      </c>
      <c r="N38">
        <v>3</v>
      </c>
    </row>
    <row r="39" spans="1:14" x14ac:dyDescent="0.25">
      <c r="A39" s="4" t="s">
        <v>32</v>
      </c>
      <c r="B39" s="10">
        <v>32</v>
      </c>
      <c r="C39" s="14"/>
      <c r="D39" s="10"/>
      <c r="E39" s="14"/>
      <c r="F39" s="14"/>
      <c r="G39" s="14"/>
      <c r="H39" s="10"/>
      <c r="I39" s="14"/>
      <c r="J39" s="20">
        <f>SUM(B39:I39)</f>
        <v>32</v>
      </c>
      <c r="L39" s="21">
        <f>0.15*12+0.5*2*0.5</f>
        <v>2.2999999999999998</v>
      </c>
      <c r="M39" s="21">
        <f t="shared" si="10"/>
        <v>73.599999999999994</v>
      </c>
      <c r="N39">
        <v>3</v>
      </c>
    </row>
    <row r="40" spans="1:14" x14ac:dyDescent="0.25">
      <c r="A40" s="4" t="s">
        <v>33</v>
      </c>
      <c r="B40" s="10">
        <v>1</v>
      </c>
      <c r="C40" s="14"/>
      <c r="D40" s="10"/>
      <c r="E40" s="14">
        <v>1</v>
      </c>
      <c r="F40" s="14"/>
      <c r="G40" s="14"/>
      <c r="H40" s="10"/>
      <c r="I40" s="14"/>
      <c r="J40" s="20">
        <f t="shared" ref="J40:J52" si="12">SUM(B40:I40)</f>
        <v>2</v>
      </c>
      <c r="L40" s="21">
        <f>0.25*12+0.5*2*0.5</f>
        <v>3.5</v>
      </c>
      <c r="M40" s="21">
        <f t="shared" si="10"/>
        <v>7</v>
      </c>
      <c r="N40">
        <v>3</v>
      </c>
    </row>
    <row r="41" spans="1:14" x14ac:dyDescent="0.25">
      <c r="A41" s="4" t="s">
        <v>34</v>
      </c>
      <c r="B41" s="10"/>
      <c r="C41" s="14"/>
      <c r="D41" s="10">
        <v>7</v>
      </c>
      <c r="E41" s="14"/>
      <c r="F41" s="14"/>
      <c r="G41" s="14"/>
      <c r="H41" s="10"/>
      <c r="I41" s="14">
        <v>61</v>
      </c>
      <c r="J41" s="20">
        <f t="shared" si="12"/>
        <v>68</v>
      </c>
      <c r="L41" s="21">
        <f>0.15*12+0.5*2*0.5</f>
        <v>2.2999999999999998</v>
      </c>
      <c r="M41" s="21">
        <f t="shared" si="10"/>
        <v>156.39999999999998</v>
      </c>
      <c r="N41">
        <v>3</v>
      </c>
    </row>
    <row r="42" spans="1:14" x14ac:dyDescent="0.25">
      <c r="A42" s="4" t="s">
        <v>35</v>
      </c>
      <c r="B42" s="10"/>
      <c r="C42" s="14"/>
      <c r="D42" s="10"/>
      <c r="E42" s="14"/>
      <c r="F42" s="14">
        <v>4</v>
      </c>
      <c r="G42" s="14"/>
      <c r="H42" s="10"/>
      <c r="I42" s="14"/>
      <c r="J42" s="20">
        <f t="shared" si="12"/>
        <v>4</v>
      </c>
      <c r="L42" s="21">
        <f>0.25*12+0.5*2*0.5</f>
        <v>3.5</v>
      </c>
      <c r="M42" s="21">
        <f t="shared" si="10"/>
        <v>14</v>
      </c>
      <c r="N42">
        <v>3</v>
      </c>
    </row>
    <row r="43" spans="1:14" x14ac:dyDescent="0.25">
      <c r="A43" s="4" t="s">
        <v>36</v>
      </c>
      <c r="B43" s="10"/>
      <c r="C43" s="14"/>
      <c r="D43" s="10"/>
      <c r="E43" s="14"/>
      <c r="F43" s="14"/>
      <c r="G43" s="14"/>
      <c r="H43" s="10"/>
      <c r="I43" s="14"/>
      <c r="J43" s="20">
        <f t="shared" si="12"/>
        <v>0</v>
      </c>
      <c r="L43" s="21">
        <f>0.25*12+0.5*2*0.5</f>
        <v>3.5</v>
      </c>
      <c r="M43" s="21">
        <f t="shared" si="10"/>
        <v>0</v>
      </c>
      <c r="N43">
        <v>3</v>
      </c>
    </row>
    <row r="44" spans="1:14" x14ac:dyDescent="0.25">
      <c r="A44" s="4" t="s">
        <v>37</v>
      </c>
      <c r="B44" s="10"/>
      <c r="C44" s="14">
        <v>1</v>
      </c>
      <c r="D44" s="10"/>
      <c r="E44" s="14"/>
      <c r="F44" s="14"/>
      <c r="G44" s="14"/>
      <c r="H44" s="10"/>
      <c r="I44" s="14"/>
      <c r="J44" s="20">
        <f t="shared" si="12"/>
        <v>1</v>
      </c>
      <c r="L44" s="21">
        <f>0.25*12+0.5*2*0.5</f>
        <v>3.5</v>
      </c>
      <c r="M44" s="21">
        <f t="shared" si="10"/>
        <v>3.5</v>
      </c>
      <c r="N44">
        <v>3</v>
      </c>
    </row>
    <row r="45" spans="1:14" x14ac:dyDescent="0.25">
      <c r="A45" s="4" t="s">
        <v>38</v>
      </c>
      <c r="B45" s="10">
        <v>4</v>
      </c>
      <c r="C45" s="14">
        <v>3</v>
      </c>
      <c r="D45" s="10"/>
      <c r="E45" s="14">
        <v>4</v>
      </c>
      <c r="F45" s="14"/>
      <c r="G45" s="14"/>
      <c r="H45" s="10"/>
      <c r="I45" s="14">
        <v>3</v>
      </c>
      <c r="J45" s="20">
        <f t="shared" si="12"/>
        <v>14</v>
      </c>
      <c r="L45" s="21">
        <f>0.33*12+0.5*2*0.5</f>
        <v>4.46</v>
      </c>
      <c r="M45" s="21">
        <f t="shared" si="10"/>
        <v>62.44</v>
      </c>
      <c r="N45">
        <v>3</v>
      </c>
    </row>
    <row r="46" spans="1:14" x14ac:dyDescent="0.25">
      <c r="A46" s="4" t="s">
        <v>39</v>
      </c>
      <c r="B46" s="10"/>
      <c r="C46" s="14"/>
      <c r="D46" s="10"/>
      <c r="E46" s="14"/>
      <c r="F46" s="14"/>
      <c r="G46" s="14"/>
      <c r="H46" s="10"/>
      <c r="I46" s="14">
        <v>1</v>
      </c>
      <c r="J46" s="20">
        <f t="shared" si="12"/>
        <v>1</v>
      </c>
      <c r="L46" s="21">
        <f>0.33*12+0.5*2*0.5</f>
        <v>4.46</v>
      </c>
      <c r="M46" s="21">
        <f t="shared" si="10"/>
        <v>4.46</v>
      </c>
      <c r="N46">
        <v>3</v>
      </c>
    </row>
    <row r="47" spans="1:14" x14ac:dyDescent="0.25">
      <c r="A47" s="4" t="s">
        <v>40</v>
      </c>
      <c r="B47" s="10"/>
      <c r="C47" s="14"/>
      <c r="D47" s="10"/>
      <c r="E47" s="14"/>
      <c r="F47" s="14"/>
      <c r="G47" s="14"/>
      <c r="H47" s="10"/>
      <c r="I47" s="14"/>
      <c r="J47" s="20">
        <f t="shared" si="12"/>
        <v>0</v>
      </c>
      <c r="M47" s="21">
        <f t="shared" si="10"/>
        <v>0</v>
      </c>
      <c r="N47">
        <v>3</v>
      </c>
    </row>
    <row r="48" spans="1:14" x14ac:dyDescent="0.25">
      <c r="A48" s="4" t="s">
        <v>41</v>
      </c>
      <c r="B48" s="10"/>
      <c r="C48" s="14"/>
      <c r="D48" s="10"/>
      <c r="E48" s="14"/>
      <c r="F48" s="14"/>
      <c r="G48" s="14"/>
      <c r="H48" s="10"/>
      <c r="I48" s="14"/>
      <c r="J48" s="20">
        <f t="shared" si="12"/>
        <v>0</v>
      </c>
      <c r="L48" s="21">
        <f>0.25*12+0.5*2*0.5</f>
        <v>3.5</v>
      </c>
      <c r="M48" s="21">
        <f t="shared" si="10"/>
        <v>0</v>
      </c>
      <c r="N48">
        <v>3</v>
      </c>
    </row>
    <row r="49" spans="1:14" x14ac:dyDescent="0.25">
      <c r="A49" s="4" t="s">
        <v>42</v>
      </c>
      <c r="B49" s="10"/>
      <c r="C49" s="14"/>
      <c r="D49" s="10"/>
      <c r="E49" s="14"/>
      <c r="F49" s="14"/>
      <c r="G49" s="14"/>
      <c r="H49" s="10">
        <v>1</v>
      </c>
      <c r="I49" s="14"/>
      <c r="J49" s="20">
        <f t="shared" si="12"/>
        <v>1</v>
      </c>
      <c r="L49" s="21">
        <f>0.33*12+0.5*2*0.5</f>
        <v>4.46</v>
      </c>
      <c r="M49" s="21">
        <f t="shared" si="10"/>
        <v>4.46</v>
      </c>
      <c r="N49">
        <v>3</v>
      </c>
    </row>
    <row r="50" spans="1:14" x14ac:dyDescent="0.25">
      <c r="A50" s="4" t="s">
        <v>43</v>
      </c>
      <c r="B50" s="10">
        <v>1</v>
      </c>
      <c r="C50" s="14">
        <v>1</v>
      </c>
      <c r="D50" s="10"/>
      <c r="E50" s="14">
        <v>1</v>
      </c>
      <c r="F50" s="14"/>
      <c r="G50" s="14"/>
      <c r="H50" s="10"/>
      <c r="I50" s="14"/>
      <c r="J50" s="20">
        <f t="shared" si="12"/>
        <v>3</v>
      </c>
      <c r="L50" s="21">
        <f>0.5*12+0.5*2*0.5</f>
        <v>6.5</v>
      </c>
      <c r="M50" s="21">
        <f t="shared" si="10"/>
        <v>19.5</v>
      </c>
      <c r="N50">
        <v>3</v>
      </c>
    </row>
    <row r="51" spans="1:14" x14ac:dyDescent="0.25">
      <c r="A51" s="4" t="s">
        <v>44</v>
      </c>
      <c r="B51" s="10"/>
      <c r="C51" s="14"/>
      <c r="D51" s="10"/>
      <c r="E51" s="14"/>
      <c r="F51" s="14"/>
      <c r="G51" s="14"/>
      <c r="H51" s="10"/>
      <c r="I51" s="14"/>
      <c r="J51" s="20">
        <f t="shared" si="12"/>
        <v>0</v>
      </c>
      <c r="M51" s="21">
        <f t="shared" si="10"/>
        <v>0</v>
      </c>
      <c r="N51">
        <v>3</v>
      </c>
    </row>
    <row r="52" spans="1:14" x14ac:dyDescent="0.25">
      <c r="A52" s="4" t="s">
        <v>45</v>
      </c>
      <c r="B52" s="10"/>
      <c r="C52" s="14"/>
      <c r="D52" s="10"/>
      <c r="E52" s="14"/>
      <c r="F52" s="14"/>
      <c r="G52" s="14"/>
      <c r="H52" s="10"/>
      <c r="I52" s="14"/>
      <c r="J52" s="20">
        <f t="shared" si="12"/>
        <v>0</v>
      </c>
      <c r="M52" s="21">
        <f t="shared" si="10"/>
        <v>0</v>
      </c>
      <c r="N52">
        <v>3</v>
      </c>
    </row>
    <row r="53" spans="1:14" x14ac:dyDescent="0.25">
      <c r="A53" s="8" t="s">
        <v>46</v>
      </c>
      <c r="B53" s="11"/>
      <c r="C53" s="11"/>
      <c r="D53" s="11"/>
      <c r="E53" s="11"/>
      <c r="F53" s="11"/>
      <c r="G53" s="11"/>
      <c r="H53" s="11"/>
      <c r="I53" s="11"/>
      <c r="J53" s="20">
        <f t="shared" si="9"/>
        <v>0</v>
      </c>
      <c r="M53" s="21">
        <f t="shared" si="10"/>
        <v>0</v>
      </c>
      <c r="N53">
        <v>3</v>
      </c>
    </row>
    <row r="54" spans="1:14" x14ac:dyDescent="0.25">
      <c r="A54" s="4" t="s">
        <v>47</v>
      </c>
      <c r="B54" s="10"/>
      <c r="C54" s="14"/>
      <c r="D54" s="10">
        <v>1</v>
      </c>
      <c r="E54" s="14">
        <v>1</v>
      </c>
      <c r="F54" s="14">
        <v>1</v>
      </c>
      <c r="G54" s="14">
        <v>1</v>
      </c>
      <c r="H54" s="10"/>
      <c r="I54" s="14"/>
      <c r="J54" s="20">
        <f>SUM(B54:I54)</f>
        <v>4</v>
      </c>
      <c r="L54" s="21">
        <f>0.2*24+0.16+4+2+4*0.25</f>
        <v>11.96</v>
      </c>
      <c r="M54" s="21">
        <f t="shared" si="10"/>
        <v>47.84</v>
      </c>
      <c r="N54">
        <v>3</v>
      </c>
    </row>
    <row r="55" spans="1:14" x14ac:dyDescent="0.25">
      <c r="A55" s="4" t="s">
        <v>48</v>
      </c>
      <c r="B55" s="10"/>
      <c r="C55" s="14"/>
      <c r="D55" s="10"/>
      <c r="E55" s="14"/>
      <c r="F55" s="14"/>
      <c r="G55" s="14"/>
      <c r="H55" s="10"/>
      <c r="I55" s="14"/>
      <c r="J55" s="20">
        <f t="shared" ref="J55:J58" si="13">SUM(B55:I55)</f>
        <v>0</v>
      </c>
      <c r="M55" s="21">
        <f t="shared" si="10"/>
        <v>0</v>
      </c>
      <c r="N55">
        <v>3</v>
      </c>
    </row>
    <row r="56" spans="1:14" x14ac:dyDescent="0.25">
      <c r="A56" s="4" t="s">
        <v>49</v>
      </c>
      <c r="B56" s="10"/>
      <c r="C56" s="14">
        <v>1</v>
      </c>
      <c r="D56" s="10"/>
      <c r="E56" s="14"/>
      <c r="F56" s="14"/>
      <c r="G56" s="14"/>
      <c r="H56" s="10"/>
      <c r="I56" s="14">
        <v>1</v>
      </c>
      <c r="J56" s="20">
        <f t="shared" si="13"/>
        <v>2</v>
      </c>
      <c r="L56" s="21">
        <f>0.08*12+0.08*4+1+2*0.2</f>
        <v>2.68</v>
      </c>
      <c r="M56" s="21">
        <f t="shared" si="10"/>
        <v>5.36</v>
      </c>
      <c r="N56">
        <v>3</v>
      </c>
    </row>
    <row r="57" spans="1:14" x14ac:dyDescent="0.25">
      <c r="A57" s="4" t="s">
        <v>50</v>
      </c>
      <c r="B57" s="10"/>
      <c r="C57" s="14"/>
      <c r="D57" s="10">
        <v>1</v>
      </c>
      <c r="E57" s="14"/>
      <c r="F57" s="14">
        <v>2</v>
      </c>
      <c r="G57" s="14"/>
      <c r="H57" s="10"/>
      <c r="I57" s="14"/>
      <c r="J57" s="20">
        <f t="shared" si="13"/>
        <v>3</v>
      </c>
      <c r="L57" s="21">
        <f>0.33*4+0.75+2*0.5</f>
        <v>3.0700000000000003</v>
      </c>
      <c r="M57" s="21">
        <f t="shared" si="10"/>
        <v>9.2100000000000009</v>
      </c>
      <c r="N57">
        <v>3</v>
      </c>
    </row>
    <row r="58" spans="1:14" x14ac:dyDescent="0.25">
      <c r="A58" s="4" t="s">
        <v>51</v>
      </c>
      <c r="B58" s="10"/>
      <c r="C58" s="14"/>
      <c r="D58" s="10"/>
      <c r="E58" s="14"/>
      <c r="F58" s="14"/>
      <c r="G58" s="14"/>
      <c r="H58" s="10"/>
      <c r="I58" s="14"/>
      <c r="J58" s="20">
        <f t="shared" si="13"/>
        <v>0</v>
      </c>
      <c r="L58" s="21">
        <f>0.5*4+1+2*0.5</f>
        <v>4</v>
      </c>
      <c r="M58" s="21">
        <f t="shared" si="10"/>
        <v>0</v>
      </c>
      <c r="N58">
        <v>3</v>
      </c>
    </row>
    <row r="59" spans="1:14" x14ac:dyDescent="0.25">
      <c r="A59" s="7" t="s">
        <v>52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19"/>
      <c r="M59" s="19"/>
    </row>
    <row r="60" spans="1:14" x14ac:dyDescent="0.25">
      <c r="A60" s="2" t="s">
        <v>52</v>
      </c>
      <c r="B60" s="10"/>
      <c r="C60" s="14">
        <v>1</v>
      </c>
      <c r="D60" s="10"/>
      <c r="E60" s="14"/>
      <c r="F60" s="14"/>
      <c r="G60" s="14"/>
      <c r="H60" s="10"/>
      <c r="I60" s="14"/>
      <c r="J60" s="20">
        <f>SUM(B60:I60)</f>
        <v>1</v>
      </c>
      <c r="L60" s="21">
        <v>1</v>
      </c>
      <c r="M60" s="21">
        <f t="shared" ref="M60" si="14">L60*J60</f>
        <v>1</v>
      </c>
      <c r="N60">
        <v>3</v>
      </c>
    </row>
    <row r="61" spans="1:14" x14ac:dyDescent="0.25">
      <c r="A61" s="2" t="s">
        <v>53</v>
      </c>
      <c r="B61" s="10"/>
      <c r="C61" s="14"/>
      <c r="D61" s="10"/>
      <c r="E61" s="14"/>
      <c r="F61" s="14"/>
      <c r="G61" s="14"/>
      <c r="H61" s="10"/>
      <c r="I61" s="14"/>
      <c r="J61" s="20">
        <f t="shared" ref="J61:J63" si="15">SUM(B61:I61)</f>
        <v>0</v>
      </c>
      <c r="M61" s="21"/>
    </row>
    <row r="62" spans="1:14" x14ac:dyDescent="0.25">
      <c r="A62" s="2" t="s">
        <v>54</v>
      </c>
      <c r="B62" s="10"/>
      <c r="C62" s="14"/>
      <c r="D62" s="10"/>
      <c r="E62" s="14"/>
      <c r="F62" s="14"/>
      <c r="G62" s="14"/>
      <c r="H62" s="10"/>
      <c r="I62" s="14"/>
      <c r="J62" s="20">
        <f t="shared" si="15"/>
        <v>0</v>
      </c>
      <c r="M62" s="21"/>
    </row>
    <row r="63" spans="1:14" x14ac:dyDescent="0.25">
      <c r="A63" s="2" t="s">
        <v>55</v>
      </c>
      <c r="B63" s="10"/>
      <c r="C63" s="14"/>
      <c r="D63" s="10"/>
      <c r="E63" s="14"/>
      <c r="F63" s="14"/>
      <c r="G63" s="14"/>
      <c r="H63" s="10"/>
      <c r="I63" s="14"/>
      <c r="J63" s="20">
        <f t="shared" si="15"/>
        <v>0</v>
      </c>
      <c r="L63" s="21">
        <v>3</v>
      </c>
      <c r="M63" s="21">
        <f t="shared" ref="M63" si="16">L63*J63</f>
        <v>0</v>
      </c>
      <c r="N63">
        <v>3</v>
      </c>
    </row>
    <row r="64" spans="1:14" x14ac:dyDescent="0.25">
      <c r="A64" s="7" t="s">
        <v>56</v>
      </c>
      <c r="B64" s="9"/>
      <c r="C64" s="9"/>
      <c r="D64" s="9"/>
      <c r="E64" s="9" t="s">
        <v>86</v>
      </c>
      <c r="F64" s="9"/>
      <c r="G64" s="9"/>
      <c r="H64" s="9"/>
      <c r="I64" s="9"/>
      <c r="J64" s="9"/>
      <c r="K64" s="9"/>
      <c r="L64" s="19"/>
      <c r="M64" s="19"/>
    </row>
    <row r="65" spans="1:14" x14ac:dyDescent="0.25">
      <c r="A65" s="2" t="s">
        <v>57</v>
      </c>
      <c r="B65" s="10">
        <v>1</v>
      </c>
      <c r="C65" s="14"/>
      <c r="D65" s="10"/>
      <c r="E65" s="14"/>
      <c r="F65" s="14"/>
      <c r="G65" s="14"/>
      <c r="H65" s="10"/>
      <c r="I65" s="14"/>
      <c r="J65" s="20">
        <f>SUM(B65:I65)</f>
        <v>1</v>
      </c>
      <c r="L65" s="21">
        <v>3</v>
      </c>
      <c r="M65" s="21">
        <f t="shared" ref="M65:M68" si="17">L65*J65</f>
        <v>3</v>
      </c>
    </row>
    <row r="66" spans="1:14" x14ac:dyDescent="0.25">
      <c r="A66" s="2" t="s">
        <v>58</v>
      </c>
      <c r="B66" s="10"/>
      <c r="C66" s="14"/>
      <c r="D66" s="10"/>
      <c r="E66" s="14"/>
      <c r="F66" s="14"/>
      <c r="G66" s="14"/>
      <c r="H66" s="10"/>
      <c r="I66" s="14"/>
      <c r="J66" s="20">
        <f t="shared" ref="J66:J68" si="18">SUM(B66:I66)</f>
        <v>0</v>
      </c>
      <c r="L66" s="21">
        <v>5</v>
      </c>
      <c r="M66" s="21">
        <f t="shared" si="17"/>
        <v>0</v>
      </c>
    </row>
    <row r="67" spans="1:14" x14ac:dyDescent="0.25">
      <c r="A67" s="2" t="s">
        <v>59</v>
      </c>
      <c r="B67" s="10"/>
      <c r="C67" s="14"/>
      <c r="D67" s="10"/>
      <c r="E67" s="14"/>
      <c r="F67" s="14"/>
      <c r="G67" s="14"/>
      <c r="H67" s="10"/>
      <c r="I67" s="14"/>
      <c r="J67" s="20">
        <f t="shared" si="18"/>
        <v>0</v>
      </c>
      <c r="L67" s="21">
        <v>10</v>
      </c>
      <c r="M67" s="21">
        <f t="shared" si="17"/>
        <v>0</v>
      </c>
    </row>
    <row r="68" spans="1:14" x14ac:dyDescent="0.25">
      <c r="A68" s="2" t="s">
        <v>60</v>
      </c>
      <c r="B68" s="10"/>
      <c r="C68" s="14"/>
      <c r="D68" s="10"/>
      <c r="E68" s="14"/>
      <c r="F68" s="14"/>
      <c r="G68" s="14"/>
      <c r="H68" s="10"/>
      <c r="I68" s="14"/>
      <c r="J68" s="20">
        <f t="shared" si="18"/>
        <v>0</v>
      </c>
      <c r="L68" s="21">
        <v>8</v>
      </c>
      <c r="M68" s="21">
        <f t="shared" si="17"/>
        <v>0</v>
      </c>
    </row>
    <row r="69" spans="1:14" x14ac:dyDescent="0.25">
      <c r="A69" s="7" t="s">
        <v>61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19"/>
      <c r="M69" s="19"/>
      <c r="N69" s="19">
        <f>SUM(M70:M74)/$A$1</f>
        <v>8.09375</v>
      </c>
    </row>
    <row r="70" spans="1:14" x14ac:dyDescent="0.25">
      <c r="A70" s="2" t="s">
        <v>62</v>
      </c>
      <c r="B70" s="10">
        <v>3</v>
      </c>
      <c r="C70" s="14">
        <v>3</v>
      </c>
      <c r="D70" s="10">
        <v>1</v>
      </c>
      <c r="E70" s="14">
        <v>6</v>
      </c>
      <c r="F70" s="14">
        <v>4</v>
      </c>
      <c r="G70" s="14">
        <v>1</v>
      </c>
      <c r="H70" s="10"/>
      <c r="I70" s="14">
        <v>8</v>
      </c>
      <c r="J70" s="20">
        <f>SUM(B70:I70)</f>
        <v>26</v>
      </c>
      <c r="L70" s="21">
        <f>1</f>
        <v>1</v>
      </c>
      <c r="M70" s="21">
        <f>L70*J70</f>
        <v>26</v>
      </c>
      <c r="N70">
        <v>2</v>
      </c>
    </row>
    <row r="71" spans="1:14" x14ac:dyDescent="0.25">
      <c r="A71" s="2" t="s">
        <v>63</v>
      </c>
      <c r="B71" s="10">
        <v>1</v>
      </c>
      <c r="C71" s="14">
        <v>1</v>
      </c>
      <c r="D71" s="10"/>
      <c r="E71" s="14">
        <v>1</v>
      </c>
      <c r="F71" s="14"/>
      <c r="G71" s="14">
        <v>1</v>
      </c>
      <c r="H71" s="10"/>
      <c r="I71" s="14">
        <v>1</v>
      </c>
      <c r="J71" s="20">
        <f t="shared" ref="J71:J73" si="19">SUM(B71:I71)</f>
        <v>5</v>
      </c>
      <c r="L71" s="21">
        <v>0.75</v>
      </c>
      <c r="M71" s="21">
        <f>L71*J71</f>
        <v>3.75</v>
      </c>
      <c r="N71">
        <v>2</v>
      </c>
    </row>
    <row r="72" spans="1:14" x14ac:dyDescent="0.25">
      <c r="A72" s="2" t="s">
        <v>64</v>
      </c>
      <c r="B72" s="10">
        <v>1</v>
      </c>
      <c r="C72" s="14">
        <v>1</v>
      </c>
      <c r="D72" s="10"/>
      <c r="E72" s="14"/>
      <c r="F72" s="14">
        <v>1</v>
      </c>
      <c r="G72" s="14"/>
      <c r="H72" s="10"/>
      <c r="I72" s="14">
        <v>1</v>
      </c>
      <c r="J72" s="20">
        <f t="shared" si="19"/>
        <v>4</v>
      </c>
      <c r="L72" s="21">
        <f>0.5*12+2</f>
        <v>8</v>
      </c>
      <c r="M72" s="21">
        <f>L72*J72</f>
        <v>32</v>
      </c>
      <c r="N72">
        <v>2</v>
      </c>
    </row>
    <row r="73" spans="1:14" x14ac:dyDescent="0.25">
      <c r="A73" s="2" t="s">
        <v>65</v>
      </c>
      <c r="B73" s="10"/>
      <c r="C73" s="14"/>
      <c r="D73" s="10"/>
      <c r="E73" s="14"/>
      <c r="F73" s="14"/>
      <c r="G73" s="14"/>
      <c r="H73" s="10">
        <v>1</v>
      </c>
      <c r="I73" s="14">
        <v>1</v>
      </c>
      <c r="J73" s="20">
        <f t="shared" si="19"/>
        <v>2</v>
      </c>
      <c r="L73" s="21">
        <f>0.75*2</f>
        <v>1.5</v>
      </c>
      <c r="M73" s="21">
        <f>L73*J73</f>
        <v>3</v>
      </c>
      <c r="N73">
        <v>2</v>
      </c>
    </row>
    <row r="74" spans="1:14" x14ac:dyDescent="0.25">
      <c r="A74" s="2" t="s">
        <v>125</v>
      </c>
      <c r="B74" s="23">
        <v>75</v>
      </c>
      <c r="C74" s="24">
        <v>48</v>
      </c>
      <c r="D74" s="23"/>
      <c r="E74" s="24"/>
      <c r="F74" s="24">
        <v>62</v>
      </c>
      <c r="G74" s="24"/>
      <c r="H74" s="23"/>
      <c r="I74" s="24">
        <v>136</v>
      </c>
      <c r="J74" s="25">
        <f>SUM(B74:I74)</f>
        <v>321</v>
      </c>
      <c r="K74" s="25"/>
      <c r="L74" s="26"/>
      <c r="M74" s="26"/>
      <c r="N74" s="27">
        <v>2</v>
      </c>
    </row>
    <row r="75" spans="1:14" x14ac:dyDescent="0.25">
      <c r="A75" s="7" t="s">
        <v>75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19"/>
      <c r="M75" s="19"/>
    </row>
    <row r="76" spans="1:14" x14ac:dyDescent="0.25">
      <c r="A76" s="2" t="s">
        <v>77</v>
      </c>
      <c r="B76" s="10"/>
      <c r="C76" s="14"/>
      <c r="D76" s="10"/>
      <c r="E76" s="14"/>
      <c r="F76" s="14"/>
      <c r="G76" s="14"/>
      <c r="H76" s="10"/>
      <c r="I76" s="14"/>
      <c r="J76" s="20">
        <f>SUM(B76:I76)</f>
        <v>0</v>
      </c>
      <c r="L76" s="21">
        <v>2</v>
      </c>
      <c r="M76" s="21">
        <f>L76*J76</f>
        <v>0</v>
      </c>
      <c r="N76">
        <v>2</v>
      </c>
    </row>
    <row r="77" spans="1:14" x14ac:dyDescent="0.25">
      <c r="A77" s="2" t="s">
        <v>78</v>
      </c>
      <c r="B77" s="10"/>
      <c r="C77" s="14"/>
      <c r="D77" s="10"/>
      <c r="E77" s="14"/>
      <c r="F77" s="14"/>
      <c r="G77" s="14"/>
      <c r="H77" s="10"/>
      <c r="I77" s="14"/>
      <c r="J77" s="20">
        <f>SUM(B77:I77)</f>
        <v>0</v>
      </c>
      <c r="L77" s="21">
        <v>16</v>
      </c>
      <c r="M77" s="21">
        <f>L77*J77</f>
        <v>0</v>
      </c>
      <c r="N77">
        <v>2</v>
      </c>
    </row>
    <row r="78" spans="1:14" x14ac:dyDescent="0.25">
      <c r="A78" s="7" t="s">
        <v>66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19"/>
      <c r="M78" s="19"/>
      <c r="N78" s="19">
        <f>SUM(M79:M83)/$A$1</f>
        <v>0.92500000000000004</v>
      </c>
    </row>
    <row r="79" spans="1:14" x14ac:dyDescent="0.25">
      <c r="A79" s="2" t="s">
        <v>67</v>
      </c>
      <c r="B79" s="10">
        <v>1</v>
      </c>
      <c r="C79" s="14"/>
      <c r="D79" s="10"/>
      <c r="E79" s="14"/>
      <c r="F79" s="14"/>
      <c r="G79" s="14"/>
      <c r="H79" s="10"/>
      <c r="I79" s="14"/>
      <c r="J79" s="20">
        <f>SUM(B79:I79)</f>
        <v>1</v>
      </c>
      <c r="L79" s="21">
        <v>1</v>
      </c>
      <c r="M79" s="21">
        <f>L79*J79</f>
        <v>1</v>
      </c>
      <c r="N79">
        <v>3</v>
      </c>
    </row>
    <row r="80" spans="1:14" x14ac:dyDescent="0.25">
      <c r="A80" s="2" t="s">
        <v>68</v>
      </c>
      <c r="B80" s="10">
        <v>1</v>
      </c>
      <c r="C80" s="14"/>
      <c r="D80" s="10"/>
      <c r="E80" s="14"/>
      <c r="F80" s="14"/>
      <c r="G80" s="14"/>
      <c r="H80" s="10"/>
      <c r="I80" s="14"/>
      <c r="J80" s="20">
        <f>SUM(B80:I80)</f>
        <v>1</v>
      </c>
      <c r="L80" s="21">
        <f>0.05*12+0.08*4+1+0.16*4</f>
        <v>2.56</v>
      </c>
      <c r="M80" s="21">
        <f>L80*J80</f>
        <v>2.56</v>
      </c>
      <c r="N80">
        <v>3</v>
      </c>
    </row>
    <row r="81" spans="1:14" x14ac:dyDescent="0.25">
      <c r="A81" s="2" t="s">
        <v>80</v>
      </c>
      <c r="B81" s="10"/>
      <c r="C81" s="14">
        <v>1</v>
      </c>
      <c r="D81" s="10"/>
      <c r="E81" s="14"/>
      <c r="F81" s="14"/>
      <c r="G81" s="14"/>
      <c r="H81" s="10"/>
      <c r="I81" s="14">
        <v>1</v>
      </c>
      <c r="J81" s="20">
        <f t="shared" ref="J81:J82" si="20">SUM(B81:I81)</f>
        <v>2</v>
      </c>
      <c r="L81" s="21">
        <f>0.16*12</f>
        <v>1.92</v>
      </c>
      <c r="M81" s="21">
        <f>L81*J81</f>
        <v>3.84</v>
      </c>
      <c r="N81">
        <v>3</v>
      </c>
    </row>
    <row r="82" spans="1:14" x14ac:dyDescent="0.25">
      <c r="A82" s="2" t="s">
        <v>79</v>
      </c>
      <c r="B82" s="10"/>
      <c r="C82" s="14"/>
      <c r="D82" s="10"/>
      <c r="E82" s="14"/>
      <c r="F82" s="14"/>
      <c r="G82" s="14"/>
      <c r="H82" s="10"/>
      <c r="I82" s="14"/>
      <c r="J82" s="20">
        <f t="shared" si="20"/>
        <v>0</v>
      </c>
      <c r="L82" s="21">
        <f>0.16*12</f>
        <v>1.92</v>
      </c>
      <c r="M82" s="21">
        <f>L82*J82</f>
        <v>0</v>
      </c>
      <c r="N82">
        <v>3</v>
      </c>
    </row>
    <row r="83" spans="1:14" x14ac:dyDescent="0.25">
      <c r="A83" s="7" t="s">
        <v>69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19"/>
      <c r="M83" s="19"/>
    </row>
    <row r="84" spans="1:14" x14ac:dyDescent="0.25">
      <c r="A84" s="2" t="s">
        <v>70</v>
      </c>
      <c r="B84" s="10"/>
      <c r="C84" s="14"/>
      <c r="D84" s="10"/>
      <c r="E84" s="14"/>
      <c r="F84" s="14"/>
      <c r="G84" s="14"/>
      <c r="H84" s="10"/>
      <c r="I84" s="14"/>
      <c r="J84" s="20">
        <f>SUM(B84:I84)</f>
        <v>0</v>
      </c>
      <c r="L84" s="21">
        <v>1</v>
      </c>
      <c r="M84" s="21">
        <f>L84*J84</f>
        <v>0</v>
      </c>
      <c r="N84">
        <v>3</v>
      </c>
    </row>
    <row r="85" spans="1:14" x14ac:dyDescent="0.25">
      <c r="A85" s="2" t="s">
        <v>71</v>
      </c>
      <c r="B85" s="10"/>
      <c r="C85" s="14"/>
      <c r="D85" s="10"/>
      <c r="E85" s="14"/>
      <c r="F85" s="14"/>
      <c r="G85" s="14"/>
      <c r="H85" s="10"/>
      <c r="I85" s="14"/>
      <c r="J85" s="20">
        <f t="shared" ref="J85:J86" si="21">SUM(B85:I85)</f>
        <v>0</v>
      </c>
      <c r="L85" s="21">
        <f>1.5*2</f>
        <v>3</v>
      </c>
      <c r="M85" s="21">
        <f>L85*J85</f>
        <v>0</v>
      </c>
      <c r="N85">
        <v>3</v>
      </c>
    </row>
    <row r="86" spans="1:14" x14ac:dyDescent="0.25">
      <c r="A86" s="2" t="s">
        <v>72</v>
      </c>
      <c r="B86" s="10"/>
      <c r="C86" s="14"/>
      <c r="D86" s="10"/>
      <c r="E86" s="14"/>
      <c r="F86" s="14"/>
      <c r="G86" s="14"/>
      <c r="H86" s="10"/>
      <c r="I86" s="14"/>
      <c r="J86" s="20">
        <f t="shared" si="21"/>
        <v>0</v>
      </c>
      <c r="L86" s="21">
        <v>3</v>
      </c>
      <c r="M86" s="21">
        <f>L86*J86</f>
        <v>0</v>
      </c>
      <c r="N86">
        <v>3</v>
      </c>
    </row>
    <row r="87" spans="1:14" x14ac:dyDescent="0.25">
      <c r="A87" s="7" t="s">
        <v>76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19"/>
      <c r="M87" s="19"/>
      <c r="N87" s="19">
        <f>SUM(M88)/$A$1</f>
        <v>0.375</v>
      </c>
    </row>
    <row r="88" spans="1:14" x14ac:dyDescent="0.25">
      <c r="A88" s="15" t="s">
        <v>76</v>
      </c>
      <c r="B88" s="10"/>
      <c r="C88" s="14">
        <v>1</v>
      </c>
      <c r="D88" s="10"/>
      <c r="E88" s="14"/>
      <c r="F88" s="14"/>
      <c r="G88" s="14"/>
      <c r="H88" s="10"/>
      <c r="I88" s="14">
        <v>1</v>
      </c>
      <c r="J88" s="20">
        <f>SUM(B88:I88)</f>
        <v>2</v>
      </c>
      <c r="L88" s="21">
        <v>1.5</v>
      </c>
      <c r="M88" s="21">
        <f>L88*J88</f>
        <v>3</v>
      </c>
    </row>
    <row r="89" spans="1:14" x14ac:dyDescent="0.25">
      <c r="A89" s="15" t="s">
        <v>126</v>
      </c>
      <c r="B89" s="28">
        <v>1166</v>
      </c>
      <c r="C89" s="29">
        <v>1097.0999999999999</v>
      </c>
      <c r="D89" s="28">
        <v>222</v>
      </c>
      <c r="E89" s="29">
        <v>820.08</v>
      </c>
      <c r="F89" s="29">
        <v>1189</v>
      </c>
      <c r="G89" s="29">
        <v>229.5</v>
      </c>
      <c r="H89" s="28">
        <v>1538</v>
      </c>
      <c r="I89" s="29">
        <v>2337.48</v>
      </c>
      <c r="J89" s="30">
        <f>SUM(B89:I89)</f>
        <v>8599.16</v>
      </c>
      <c r="K89" s="30"/>
      <c r="L89" s="30">
        <v>2.5</v>
      </c>
      <c r="M89" s="30"/>
      <c r="N89" s="31"/>
    </row>
    <row r="90" spans="1:14" hidden="1" x14ac:dyDescent="0.25">
      <c r="A90" s="15" t="s">
        <v>76</v>
      </c>
      <c r="B90" s="28"/>
      <c r="C90" s="29">
        <v>3</v>
      </c>
      <c r="D90" s="28"/>
      <c r="E90" s="29"/>
      <c r="F90" s="29"/>
      <c r="G90" s="29"/>
      <c r="H90" s="28"/>
      <c r="I90" s="29">
        <v>3</v>
      </c>
      <c r="J90" s="30">
        <f t="shared" ref="J90:J97" si="22">SUM(B90:I90)</f>
        <v>6</v>
      </c>
      <c r="K90" s="30"/>
      <c r="L90" s="30">
        <v>3.5</v>
      </c>
      <c r="M90" s="30">
        <f t="shared" ref="M90:M96" si="23">L90*J90</f>
        <v>21</v>
      </c>
      <c r="N90" s="31"/>
    </row>
    <row r="91" spans="1:14" hidden="1" x14ac:dyDescent="0.25">
      <c r="A91" s="15" t="s">
        <v>76</v>
      </c>
      <c r="B91" s="28"/>
      <c r="C91" s="29">
        <v>4</v>
      </c>
      <c r="D91" s="28"/>
      <c r="E91" s="29"/>
      <c r="F91" s="29"/>
      <c r="G91" s="29"/>
      <c r="H91" s="28"/>
      <c r="I91" s="29">
        <v>4</v>
      </c>
      <c r="J91" s="30">
        <f t="shared" si="22"/>
        <v>8</v>
      </c>
      <c r="K91" s="30"/>
      <c r="L91" s="30">
        <v>4.5</v>
      </c>
      <c r="M91" s="30">
        <f t="shared" si="23"/>
        <v>36</v>
      </c>
      <c r="N91" s="31"/>
    </row>
    <row r="92" spans="1:14" hidden="1" x14ac:dyDescent="0.25">
      <c r="A92" s="15" t="s">
        <v>76</v>
      </c>
      <c r="B92" s="28"/>
      <c r="C92" s="29">
        <v>5</v>
      </c>
      <c r="D92" s="28"/>
      <c r="E92" s="29"/>
      <c r="F92" s="29"/>
      <c r="G92" s="29"/>
      <c r="H92" s="28"/>
      <c r="I92" s="29">
        <v>5</v>
      </c>
      <c r="J92" s="30">
        <f t="shared" si="22"/>
        <v>10</v>
      </c>
      <c r="K92" s="30"/>
      <c r="L92" s="30">
        <v>5.5</v>
      </c>
      <c r="M92" s="30">
        <f t="shared" si="23"/>
        <v>55</v>
      </c>
      <c r="N92" s="31"/>
    </row>
    <row r="93" spans="1:14" hidden="1" x14ac:dyDescent="0.25">
      <c r="A93" s="15" t="s">
        <v>76</v>
      </c>
      <c r="B93" s="28"/>
      <c r="C93" s="29">
        <v>6</v>
      </c>
      <c r="D93" s="28"/>
      <c r="E93" s="29"/>
      <c r="F93" s="29"/>
      <c r="G93" s="29"/>
      <c r="H93" s="28"/>
      <c r="I93" s="29">
        <v>6</v>
      </c>
      <c r="J93" s="30">
        <f t="shared" si="22"/>
        <v>12</v>
      </c>
      <c r="K93" s="30"/>
      <c r="L93" s="30">
        <v>6.5</v>
      </c>
      <c r="M93" s="30">
        <f t="shared" si="23"/>
        <v>78</v>
      </c>
      <c r="N93" s="31"/>
    </row>
    <row r="94" spans="1:14" hidden="1" x14ac:dyDescent="0.25">
      <c r="A94" s="15" t="s">
        <v>76</v>
      </c>
      <c r="B94" s="28"/>
      <c r="C94" s="29">
        <v>7</v>
      </c>
      <c r="D94" s="28"/>
      <c r="E94" s="29"/>
      <c r="F94" s="29"/>
      <c r="G94" s="29"/>
      <c r="H94" s="28"/>
      <c r="I94" s="29">
        <v>7</v>
      </c>
      <c r="J94" s="30">
        <f t="shared" si="22"/>
        <v>14</v>
      </c>
      <c r="K94" s="30"/>
      <c r="L94" s="30">
        <v>7.5</v>
      </c>
      <c r="M94" s="30">
        <f t="shared" si="23"/>
        <v>105</v>
      </c>
      <c r="N94" s="31"/>
    </row>
    <row r="95" spans="1:14" hidden="1" x14ac:dyDescent="0.25">
      <c r="A95" s="15" t="s">
        <v>76</v>
      </c>
      <c r="B95" s="28"/>
      <c r="C95" s="29">
        <v>8</v>
      </c>
      <c r="D95" s="28"/>
      <c r="E95" s="29"/>
      <c r="F95" s="29"/>
      <c r="G95" s="29"/>
      <c r="H95" s="28"/>
      <c r="I95" s="29">
        <v>8</v>
      </c>
      <c r="J95" s="30">
        <f t="shared" si="22"/>
        <v>16</v>
      </c>
      <c r="K95" s="30"/>
      <c r="L95" s="30">
        <v>8.5</v>
      </c>
      <c r="M95" s="30">
        <f t="shared" si="23"/>
        <v>136</v>
      </c>
      <c r="N95" s="31"/>
    </row>
    <row r="96" spans="1:14" hidden="1" x14ac:dyDescent="0.25">
      <c r="A96" s="15" t="s">
        <v>76</v>
      </c>
      <c r="B96" s="28"/>
      <c r="C96" s="29">
        <v>9</v>
      </c>
      <c r="D96" s="28"/>
      <c r="E96" s="29"/>
      <c r="F96" s="29"/>
      <c r="G96" s="29"/>
      <c r="H96" s="28"/>
      <c r="I96" s="29">
        <v>9</v>
      </c>
      <c r="J96" s="30">
        <f t="shared" si="22"/>
        <v>18</v>
      </c>
      <c r="K96" s="30"/>
      <c r="L96" s="30">
        <v>9.5</v>
      </c>
      <c r="M96" s="30">
        <f t="shared" si="23"/>
        <v>171</v>
      </c>
      <c r="N96" s="31"/>
    </row>
    <row r="97" spans="1:14" x14ac:dyDescent="0.25">
      <c r="A97" s="15" t="s">
        <v>127</v>
      </c>
      <c r="B97" s="28">
        <v>1087</v>
      </c>
      <c r="C97" s="29">
        <v>934</v>
      </c>
      <c r="D97" s="28">
        <v>189</v>
      </c>
      <c r="E97" s="29">
        <v>754</v>
      </c>
      <c r="F97" s="29">
        <v>892</v>
      </c>
      <c r="G97" s="29">
        <v>260</v>
      </c>
      <c r="H97" s="28">
        <v>1409</v>
      </c>
      <c r="I97" s="29">
        <v>1732</v>
      </c>
      <c r="J97" s="30">
        <f t="shared" si="22"/>
        <v>7257</v>
      </c>
      <c r="K97" s="30"/>
      <c r="L97" s="30">
        <v>10.5</v>
      </c>
      <c r="M97" s="30">
        <f>SUM(M3:M89)</f>
        <v>1199.8949999999998</v>
      </c>
      <c r="N97" s="31"/>
    </row>
    <row r="98" spans="1:14" x14ac:dyDescent="0.25">
      <c r="L98" s="21" t="s">
        <v>110</v>
      </c>
      <c r="M98" s="21">
        <f>M97/A1</f>
        <v>149.98687499999997</v>
      </c>
    </row>
  </sheetData>
  <conditionalFormatting sqref="K4:K8 K10:K19 M61:M62 M64 K22:K97 L87:M97 M3:M59 M69:M83 J3:J97">
    <cfRule type="cellIs" dxfId="17" priority="19" operator="equal">
      <formula>0</formula>
    </cfRule>
  </conditionalFormatting>
  <conditionalFormatting sqref="L3:L6 L59 L8:L13 L15:L19 L24:L57 L61:L64 L69:L83">
    <cfRule type="cellIs" dxfId="16" priority="18" operator="equal">
      <formula>0</formula>
    </cfRule>
  </conditionalFormatting>
  <conditionalFormatting sqref="L58">
    <cfRule type="cellIs" dxfId="15" priority="17" operator="equal">
      <formula>0</formula>
    </cfRule>
  </conditionalFormatting>
  <conditionalFormatting sqref="L7">
    <cfRule type="cellIs" dxfId="14" priority="16" operator="equal">
      <formula>0</formula>
    </cfRule>
  </conditionalFormatting>
  <conditionalFormatting sqref="L14">
    <cfRule type="cellIs" dxfId="13" priority="15" operator="equal">
      <formula>0</formula>
    </cfRule>
  </conditionalFormatting>
  <conditionalFormatting sqref="K3">
    <cfRule type="cellIs" dxfId="12" priority="14" operator="equal">
      <formula>0</formula>
    </cfRule>
  </conditionalFormatting>
  <conditionalFormatting sqref="K9">
    <cfRule type="cellIs" dxfId="11" priority="13" operator="equal">
      <formula>0</formula>
    </cfRule>
  </conditionalFormatting>
  <conditionalFormatting sqref="K21">
    <cfRule type="cellIs" dxfId="10" priority="11" operator="equal">
      <formula>0</formula>
    </cfRule>
  </conditionalFormatting>
  <conditionalFormatting sqref="K20">
    <cfRule type="cellIs" dxfId="9" priority="12" operator="equal">
      <formula>0</formula>
    </cfRule>
  </conditionalFormatting>
  <conditionalFormatting sqref="L60:M60">
    <cfRule type="cellIs" dxfId="8" priority="9" operator="equal">
      <formula>0</formula>
    </cfRule>
  </conditionalFormatting>
  <conditionalFormatting sqref="L84:M85">
    <cfRule type="cellIs" dxfId="7" priority="8" operator="equal">
      <formula>0</formula>
    </cfRule>
  </conditionalFormatting>
  <conditionalFormatting sqref="L86">
    <cfRule type="cellIs" dxfId="6" priority="7" operator="equal">
      <formula>0</formula>
    </cfRule>
  </conditionalFormatting>
  <conditionalFormatting sqref="M86">
    <cfRule type="cellIs" dxfId="5" priority="6" operator="equal">
      <formula>0</formula>
    </cfRule>
  </conditionalFormatting>
  <conditionalFormatting sqref="L20">
    <cfRule type="cellIs" dxfId="4" priority="4" operator="equal">
      <formula>0</formula>
    </cfRule>
  </conditionalFormatting>
  <conditionalFormatting sqref="L21:L23">
    <cfRule type="cellIs" dxfId="3" priority="5" operator="equal">
      <formula>0</formula>
    </cfRule>
  </conditionalFormatting>
  <conditionalFormatting sqref="M63">
    <cfRule type="cellIs" dxfId="2" priority="3" operator="equal">
      <formula>0</formula>
    </cfRule>
  </conditionalFormatting>
  <conditionalFormatting sqref="L65:L68">
    <cfRule type="cellIs" dxfId="1" priority="2" operator="equal">
      <formula>0</formula>
    </cfRule>
  </conditionalFormatting>
  <conditionalFormatting sqref="M65:M68">
    <cfRule type="cellIs" dxfId="0" priority="1" operator="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3" orientation="landscape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D2AB98D89A604899EFC27655960FA0" ma:contentTypeVersion="8" ma:contentTypeDescription="Crear nuevo documento." ma:contentTypeScope="" ma:versionID="e01d81c0bfbeadbe5d019177c60cbd2a">
  <xsd:schema xmlns:xsd="http://www.w3.org/2001/XMLSchema" xmlns:xs="http://www.w3.org/2001/XMLSchema" xmlns:p="http://schemas.microsoft.com/office/2006/metadata/properties" xmlns:ns1="http://schemas.microsoft.com/sharepoint/v3" xmlns:ns2="dbdfc97e-581d-45da-8ef2-bfe11041c9c1" xmlns:ns3="ee820319-5481-4f7b-863c-0b807e965b6d" targetNamespace="http://schemas.microsoft.com/office/2006/metadata/properties" ma:root="true" ma:fieldsID="ea70199588a2e9f438c43aa29b94729d" ns1:_="" ns2:_="" ns3:_="">
    <xsd:import namespace="http://schemas.microsoft.com/sharepoint/v3"/>
    <xsd:import namespace="dbdfc97e-581d-45da-8ef2-bfe11041c9c1"/>
    <xsd:import namespace="ee820319-5481-4f7b-863c-0b807e965b6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1:PublishingStartDate" minOccurs="0"/>
                <xsd:element ref="ns1:PublishingExpirationDate" minOccurs="0"/>
                <xsd:element ref="ns3:MediaServiceMetadata" minOccurs="0"/>
                <xsd:element ref="ns3:MediaServiceFastMetadata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2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internalName="PublishingStartDate">
      <xsd:simpleType>
        <xsd:restriction base="dms:Unknown"/>
      </xsd:simpleType>
    </xsd:element>
    <xsd:element name="PublishingExpirationDate" ma:index="13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dfc97e-581d-45da-8ef2-bfe11041c9c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Última vez que se compartió por usuario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Última vez que se compartió por hora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820319-5481-4f7b-863c-0b807e965b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87C1C7-AE54-4781-AE9B-26320F5958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bdfc97e-581d-45da-8ef2-bfe11041c9c1"/>
    <ds:schemaRef ds:uri="ee820319-5481-4f7b-863c-0b807e965b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6A21D6-B537-4659-808D-E776CB07E87F}">
  <ds:schemaRefs>
    <ds:schemaRef ds:uri="http://purl.org/dc/elements/1.1/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ee820319-5481-4f7b-863c-0b807e965b6d"/>
    <ds:schemaRef ds:uri="dbdfc97e-581d-45da-8ef2-bfe11041c9c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5C7E668-994A-4F53-A89A-8646F4141B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Cat_1.2.3 LOT23</vt:lpstr>
      <vt:lpstr>Cat_1.2.3 LOT24</vt:lpstr>
      <vt:lpstr>Cat_1.2.3 LOT25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Carregat a Rosmiman</dc:description>
  <cp:lastModifiedBy/>
  <cp:revision/>
  <dcterms:created xsi:type="dcterms:W3CDTF">2006-09-16T00:00:00Z</dcterms:created>
  <dcterms:modified xsi:type="dcterms:W3CDTF">2023-08-30T06:41:32Z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0x0101001CD2AB98D89A604899EFC27655960FA0</vt:lpwstr>
  </property>
</Properties>
</file>