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at_1 Lot 5" sheetId="2" r:id="rId1"/>
    <sheet name="Cat_1 Lot 6" sheetId="3" r:id="rId2"/>
    <sheet name="Cat_1 Lot 7" sheetId="7" r:id="rId3"/>
    <sheet name="Cat_3 Lot 14" sheetId="4" r:id="rId4"/>
    <sheet name="Cat_3 Lot 15" sheetId="5" r:id="rId5"/>
    <sheet name="Cat_3 Lot 16" sheetId="6" r:id="rId6"/>
    <sheet name="Cat_3 Lot 17" sheetId="8" r:id="rId7"/>
  </sheets>
  <externalReferences>
    <externalReference r:id="rId8"/>
  </externalReferences>
  <definedNames>
    <definedName name="_xlnm._FilterDatabase" localSheetId="0" hidden="1">'Cat_1 Lot 5'!$A$1:$J$77</definedName>
    <definedName name="_xlnm._FilterDatabase" localSheetId="1" hidden="1">'Cat_1 Lot 6'!$A$1:$A$76</definedName>
    <definedName name="_xlnm._FilterDatabase" localSheetId="3" hidden="1">'Cat_3 Lot 14'!$A$1:$L$78</definedName>
    <definedName name="_xlnm._FilterDatabase" localSheetId="4" hidden="1">'Cat_3 Lot 15'!$A$1:$S$78</definedName>
    <definedName name="_xlnm._FilterDatabase" localSheetId="5" hidden="1">'Cat_3 Lot 16'!$A$1:$A$77</definedName>
    <definedName name="_xlnm.Print_Area" localSheetId="0">'Cat_1 Lot 5'!$F$1:$J$4</definedName>
    <definedName name="_xlnm.Print_Area" localSheetId="1">'Cat_1 Lot 6'!#REF!</definedName>
    <definedName name="_xlnm.Print_Area" localSheetId="3">'Cat_3 Lot 14'!$B$1:$L$5</definedName>
    <definedName name="_xlnm.Print_Area" localSheetId="4">'Cat_3 Lot 15'!$N$1:$S$5</definedName>
    <definedName name="_xlnm.Print_Area" localSheetId="5">'Cat_3 Lot 16'!#REF!</definedName>
    <definedName name="CENTRE">[1]Edificis!$A$2:$A$51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8" l="1"/>
  <c r="AC88" i="6" l="1"/>
  <c r="AC87" i="6"/>
  <c r="AC86" i="6"/>
  <c r="AC84" i="6"/>
  <c r="AC83" i="6"/>
  <c r="AC82" i="6"/>
  <c r="AC81" i="6"/>
  <c r="AF77" i="6"/>
  <c r="AF76" i="6"/>
  <c r="AE76" i="6"/>
  <c r="AC76" i="6"/>
  <c r="AF75" i="6"/>
  <c r="AC75" i="6"/>
  <c r="AE73" i="6"/>
  <c r="AC73" i="6"/>
  <c r="AE72" i="6"/>
  <c r="AF72" i="6" s="1"/>
  <c r="AC72" i="6"/>
  <c r="AC71" i="6"/>
  <c r="AF71" i="6" s="1"/>
  <c r="AC69" i="6"/>
  <c r="AE68" i="6"/>
  <c r="AC68" i="6"/>
  <c r="AE67" i="6"/>
  <c r="AF67" i="6" s="1"/>
  <c r="AC67" i="6"/>
  <c r="AC66" i="6"/>
  <c r="AF66" i="6" s="1"/>
  <c r="AE65" i="6"/>
  <c r="AF65" i="6" s="1"/>
  <c r="AC65" i="6"/>
  <c r="AC63" i="6"/>
  <c r="AC62" i="6"/>
  <c r="AC61" i="6"/>
  <c r="AC60" i="6"/>
  <c r="AC58" i="6"/>
  <c r="AC57" i="6"/>
  <c r="AC56" i="6"/>
  <c r="AC55" i="6"/>
  <c r="AF55" i="6" s="1"/>
  <c r="AE53" i="6"/>
  <c r="AC53" i="6"/>
  <c r="AE52" i="6"/>
  <c r="AF52" i="6" s="1"/>
  <c r="AC52" i="6"/>
  <c r="AE51" i="6"/>
  <c r="AF51" i="6" s="1"/>
  <c r="AC51" i="6"/>
  <c r="AC50" i="6"/>
  <c r="AF50" i="6" s="1"/>
  <c r="AE49" i="6"/>
  <c r="AC49" i="6"/>
  <c r="AF48" i="6"/>
  <c r="AC48" i="6"/>
  <c r="AC47" i="6"/>
  <c r="AF47" i="6" s="1"/>
  <c r="AF46" i="6"/>
  <c r="AC46" i="6"/>
  <c r="AE45" i="6"/>
  <c r="AF45" i="6" s="1"/>
  <c r="AC45" i="6"/>
  <c r="AE44" i="6"/>
  <c r="AF44" i="6" s="1"/>
  <c r="AC44" i="6"/>
  <c r="AE43" i="6"/>
  <c r="AC43" i="6"/>
  <c r="AF43" i="6" s="1"/>
  <c r="AC42" i="6"/>
  <c r="AE41" i="6"/>
  <c r="AF41" i="6" s="1"/>
  <c r="AC41" i="6"/>
  <c r="AE40" i="6"/>
  <c r="AF40" i="6" s="1"/>
  <c r="AC40" i="6"/>
  <c r="AE39" i="6"/>
  <c r="AF39" i="6" s="1"/>
  <c r="AC39" i="6"/>
  <c r="AE38" i="6"/>
  <c r="AC38" i="6"/>
  <c r="AE37" i="6"/>
  <c r="AC37" i="6"/>
  <c r="AF37" i="6" s="1"/>
  <c r="AE36" i="6"/>
  <c r="AC36" i="6"/>
  <c r="AE35" i="6"/>
  <c r="AF35" i="6" s="1"/>
  <c r="AC35" i="6"/>
  <c r="AE34" i="6"/>
  <c r="AC34" i="6"/>
  <c r="AE33" i="6"/>
  <c r="AF33" i="6" s="1"/>
  <c r="AC33" i="6"/>
  <c r="AE32" i="6"/>
  <c r="AC32" i="6"/>
  <c r="AC31" i="6"/>
  <c r="AE30" i="6"/>
  <c r="AC30" i="6"/>
  <c r="AE29" i="6"/>
  <c r="AC29" i="6"/>
  <c r="AE27" i="6"/>
  <c r="AF27" i="6" s="1"/>
  <c r="AC27" i="6"/>
  <c r="AC25" i="6"/>
  <c r="AF25" i="6" s="1"/>
  <c r="AC24" i="6"/>
  <c r="AF24" i="6" s="1"/>
  <c r="AC22" i="6"/>
  <c r="AC21" i="6"/>
  <c r="AF19" i="6"/>
  <c r="AE19" i="6"/>
  <c r="AD19" i="6"/>
  <c r="AC19" i="6"/>
  <c r="AE18" i="6"/>
  <c r="AC18" i="6"/>
  <c r="AE17" i="6"/>
  <c r="AF17" i="6" s="1"/>
  <c r="AD17" i="6"/>
  <c r="AC17" i="6"/>
  <c r="AC16" i="6"/>
  <c r="AE15" i="6"/>
  <c r="AF15" i="6" s="1"/>
  <c r="AD15" i="6"/>
  <c r="AC15" i="6"/>
  <c r="AC14" i="6"/>
  <c r="AE13" i="6"/>
  <c r="AD13" i="6"/>
  <c r="AF13" i="6" s="1"/>
  <c r="AC13" i="6"/>
  <c r="AE12" i="6"/>
  <c r="AF12" i="6" s="1"/>
  <c r="AD12" i="6"/>
  <c r="AC12" i="6"/>
  <c r="AE11" i="6"/>
  <c r="AC11" i="6"/>
  <c r="AE10" i="6"/>
  <c r="AD10" i="6"/>
  <c r="AC10" i="6"/>
  <c r="AE9" i="6"/>
  <c r="AF9" i="6" s="1"/>
  <c r="AD9" i="6"/>
  <c r="AC9" i="6"/>
  <c r="AE8" i="6"/>
  <c r="AD8" i="6"/>
  <c r="AC8" i="6"/>
  <c r="AF8" i="6" s="1"/>
  <c r="AD7" i="6"/>
  <c r="AF7" i="6" s="1"/>
  <c r="AC7" i="6"/>
  <c r="A1" i="6"/>
  <c r="W78" i="5"/>
  <c r="V77" i="5"/>
  <c r="W77" i="5" s="1"/>
  <c r="T77" i="5"/>
  <c r="W76" i="5"/>
  <c r="T76" i="5"/>
  <c r="V74" i="5"/>
  <c r="W74" i="5" s="1"/>
  <c r="T74" i="5"/>
  <c r="V73" i="5"/>
  <c r="W73" i="5" s="1"/>
  <c r="T73" i="5"/>
  <c r="V72" i="5"/>
  <c r="T72" i="5"/>
  <c r="W72" i="5" s="1"/>
  <c r="T71" i="5"/>
  <c r="W71" i="5" s="1"/>
  <c r="T69" i="5"/>
  <c r="V68" i="5"/>
  <c r="W68" i="5" s="1"/>
  <c r="T68" i="5"/>
  <c r="V67" i="5"/>
  <c r="W67" i="5" s="1"/>
  <c r="T67" i="5"/>
  <c r="T66" i="5"/>
  <c r="W66" i="5" s="1"/>
  <c r="V65" i="5"/>
  <c r="T65" i="5"/>
  <c r="T63" i="5"/>
  <c r="T62" i="5"/>
  <c r="T61" i="5"/>
  <c r="T60" i="5"/>
  <c r="T58" i="5"/>
  <c r="T57" i="5"/>
  <c r="T56" i="5"/>
  <c r="T55" i="5"/>
  <c r="W55" i="5" s="1"/>
  <c r="V53" i="5"/>
  <c r="W53" i="5" s="1"/>
  <c r="T53" i="5"/>
  <c r="V52" i="5"/>
  <c r="W52" i="5" s="1"/>
  <c r="T52" i="5"/>
  <c r="V51" i="5"/>
  <c r="W51" i="5" s="1"/>
  <c r="T51" i="5"/>
  <c r="T50" i="5"/>
  <c r="W50" i="5" s="1"/>
  <c r="V49" i="5"/>
  <c r="T49" i="5"/>
  <c r="T48" i="5"/>
  <c r="W48" i="5" s="1"/>
  <c r="W47" i="5"/>
  <c r="T47" i="5"/>
  <c r="W46" i="5"/>
  <c r="T46" i="5"/>
  <c r="W45" i="5"/>
  <c r="V45" i="5"/>
  <c r="T45" i="5"/>
  <c r="V44" i="5"/>
  <c r="W44" i="5" s="1"/>
  <c r="T44" i="5"/>
  <c r="V43" i="5"/>
  <c r="T43" i="5"/>
  <c r="T42" i="5"/>
  <c r="V41" i="5"/>
  <c r="T41" i="5"/>
  <c r="V40" i="5"/>
  <c r="T40" i="5"/>
  <c r="V39" i="5"/>
  <c r="W39" i="5" s="1"/>
  <c r="T39" i="5"/>
  <c r="W38" i="5"/>
  <c r="V38" i="5"/>
  <c r="T38" i="5"/>
  <c r="V37" i="5"/>
  <c r="T37" i="5"/>
  <c r="W37" i="5" s="1"/>
  <c r="V36" i="5"/>
  <c r="W36" i="5" s="1"/>
  <c r="T36" i="5"/>
  <c r="W35" i="5"/>
  <c r="V35" i="5"/>
  <c r="T35" i="5"/>
  <c r="V34" i="5"/>
  <c r="T34" i="5"/>
  <c r="V33" i="5"/>
  <c r="T33" i="5"/>
  <c r="V32" i="5"/>
  <c r="T32" i="5"/>
  <c r="T31" i="5"/>
  <c r="W30" i="5"/>
  <c r="V30" i="5"/>
  <c r="T30" i="5"/>
  <c r="V29" i="5"/>
  <c r="T29" i="5"/>
  <c r="W29" i="5" s="1"/>
  <c r="V27" i="5"/>
  <c r="W27" i="5" s="1"/>
  <c r="T27" i="5"/>
  <c r="W25" i="5"/>
  <c r="T25" i="5"/>
  <c r="T24" i="5"/>
  <c r="W24" i="5" s="1"/>
  <c r="T22" i="5"/>
  <c r="T21" i="5"/>
  <c r="V19" i="5"/>
  <c r="W19" i="5" s="1"/>
  <c r="U19" i="5"/>
  <c r="T19" i="5"/>
  <c r="V18" i="5"/>
  <c r="T18" i="5"/>
  <c r="W17" i="5"/>
  <c r="V17" i="5"/>
  <c r="U17" i="5"/>
  <c r="T17" i="5"/>
  <c r="T16" i="5"/>
  <c r="V15" i="5"/>
  <c r="U15" i="5"/>
  <c r="T15" i="5"/>
  <c r="T14" i="5"/>
  <c r="V13" i="5"/>
  <c r="U13" i="5"/>
  <c r="T13" i="5"/>
  <c r="V12" i="5"/>
  <c r="U12" i="5"/>
  <c r="T12" i="5"/>
  <c r="V11" i="5"/>
  <c r="T11" i="5"/>
  <c r="V10" i="5"/>
  <c r="U10" i="5"/>
  <c r="T10" i="5"/>
  <c r="W10" i="5" s="1"/>
  <c r="W9" i="5"/>
  <c r="V9" i="5"/>
  <c r="U9" i="5"/>
  <c r="T9" i="5"/>
  <c r="V8" i="5"/>
  <c r="U8" i="5"/>
  <c r="T8" i="5"/>
  <c r="W8" i="5" s="1"/>
  <c r="U7" i="5"/>
  <c r="W7" i="5" s="1"/>
  <c r="T7" i="5"/>
  <c r="A1" i="5"/>
  <c r="P78" i="4"/>
  <c r="O77" i="4"/>
  <c r="M77" i="4"/>
  <c r="P77" i="4" s="1"/>
  <c r="M76" i="4"/>
  <c r="P76" i="4" s="1"/>
  <c r="P74" i="4"/>
  <c r="O74" i="4"/>
  <c r="M74" i="4"/>
  <c r="O73" i="4"/>
  <c r="P73" i="4" s="1"/>
  <c r="M73" i="4"/>
  <c r="O72" i="4"/>
  <c r="M72" i="4"/>
  <c r="P71" i="4"/>
  <c r="M71" i="4"/>
  <c r="M69" i="4"/>
  <c r="O68" i="4"/>
  <c r="M68" i="4"/>
  <c r="O67" i="4"/>
  <c r="P67" i="4" s="1"/>
  <c r="M67" i="4"/>
  <c r="P66" i="4"/>
  <c r="M66" i="4"/>
  <c r="O65" i="4"/>
  <c r="P65" i="4" s="1"/>
  <c r="M65" i="4"/>
  <c r="M63" i="4"/>
  <c r="M62" i="4"/>
  <c r="M61" i="4"/>
  <c r="M60" i="4"/>
  <c r="M58" i="4"/>
  <c r="M57" i="4"/>
  <c r="M56" i="4"/>
  <c r="M55" i="4"/>
  <c r="P55" i="4" s="1"/>
  <c r="O53" i="4"/>
  <c r="M53" i="4"/>
  <c r="O52" i="4"/>
  <c r="M52" i="4"/>
  <c r="O51" i="4"/>
  <c r="P51" i="4" s="1"/>
  <c r="M51" i="4"/>
  <c r="P50" i="4"/>
  <c r="M50" i="4"/>
  <c r="O49" i="4"/>
  <c r="M49" i="4"/>
  <c r="P48" i="4"/>
  <c r="M48" i="4"/>
  <c r="M47" i="4"/>
  <c r="P47" i="4" s="1"/>
  <c r="M46" i="4"/>
  <c r="P46" i="4" s="1"/>
  <c r="O45" i="4"/>
  <c r="M45" i="4"/>
  <c r="O44" i="4"/>
  <c r="P44" i="4" s="1"/>
  <c r="M44" i="4"/>
  <c r="O43" i="4"/>
  <c r="M43" i="4"/>
  <c r="M42" i="4"/>
  <c r="O41" i="4"/>
  <c r="P41" i="4" s="1"/>
  <c r="M41" i="4"/>
  <c r="P40" i="4"/>
  <c r="O40" i="4"/>
  <c r="M40" i="4"/>
  <c r="O39" i="4"/>
  <c r="M39" i="4"/>
  <c r="O38" i="4"/>
  <c r="P38" i="4" s="1"/>
  <c r="M38" i="4"/>
  <c r="O37" i="4"/>
  <c r="M37" i="4"/>
  <c r="O36" i="4"/>
  <c r="P36" i="4" s="1"/>
  <c r="M36" i="4"/>
  <c r="O35" i="4"/>
  <c r="P35" i="4" s="1"/>
  <c r="M35" i="4"/>
  <c r="O34" i="4"/>
  <c r="M34" i="4"/>
  <c r="P33" i="4"/>
  <c r="O33" i="4"/>
  <c r="M33" i="4"/>
  <c r="O32" i="4"/>
  <c r="P32" i="4" s="1"/>
  <c r="M32" i="4"/>
  <c r="M31" i="4"/>
  <c r="O30" i="4"/>
  <c r="M30" i="4"/>
  <c r="O29" i="4"/>
  <c r="M29" i="4"/>
  <c r="O26" i="4"/>
  <c r="M26" i="4"/>
  <c r="M25" i="4"/>
  <c r="P25" i="4" s="1"/>
  <c r="M24" i="4"/>
  <c r="P24" i="4" s="1"/>
  <c r="M22" i="4"/>
  <c r="M21" i="4"/>
  <c r="O19" i="4"/>
  <c r="P19" i="4" s="1"/>
  <c r="N19" i="4"/>
  <c r="M19" i="4"/>
  <c r="O18" i="4"/>
  <c r="M18" i="4"/>
  <c r="O17" i="4"/>
  <c r="P17" i="4" s="1"/>
  <c r="N17" i="4"/>
  <c r="M17" i="4"/>
  <c r="M16" i="4"/>
  <c r="O15" i="4"/>
  <c r="P15" i="4" s="1"/>
  <c r="N15" i="4"/>
  <c r="M15" i="4"/>
  <c r="M14" i="4"/>
  <c r="P13" i="4"/>
  <c r="O13" i="4"/>
  <c r="N13" i="4"/>
  <c r="M13" i="4"/>
  <c r="O12" i="4"/>
  <c r="N12" i="4"/>
  <c r="M12" i="4"/>
  <c r="P12" i="4" s="1"/>
  <c r="O11" i="4"/>
  <c r="M11" i="4"/>
  <c r="O10" i="4"/>
  <c r="N10" i="4"/>
  <c r="M10" i="4"/>
  <c r="O9" i="4"/>
  <c r="N9" i="4"/>
  <c r="M9" i="4"/>
  <c r="O8" i="4"/>
  <c r="P8" i="4" s="1"/>
  <c r="N8" i="4"/>
  <c r="M8" i="4"/>
  <c r="N7" i="4"/>
  <c r="P7" i="4" s="1"/>
  <c r="M7" i="4"/>
  <c r="A1" i="4"/>
  <c r="T87" i="3"/>
  <c r="T86" i="3"/>
  <c r="T85" i="3"/>
  <c r="T83" i="3"/>
  <c r="T82" i="3"/>
  <c r="T81" i="3"/>
  <c r="T80" i="3"/>
  <c r="W76" i="3"/>
  <c r="V75" i="3"/>
  <c r="W75" i="3" s="1"/>
  <c r="T75" i="3"/>
  <c r="T74" i="3"/>
  <c r="W74" i="3" s="1"/>
  <c r="V72" i="3"/>
  <c r="W72" i="3" s="1"/>
  <c r="T72" i="3"/>
  <c r="V71" i="3"/>
  <c r="W71" i="3" s="1"/>
  <c r="T71" i="3"/>
  <c r="W70" i="3"/>
  <c r="T70" i="3"/>
  <c r="T68" i="3"/>
  <c r="V67" i="3"/>
  <c r="W67" i="3" s="1"/>
  <c r="T67" i="3"/>
  <c r="V66" i="3"/>
  <c r="T66" i="3"/>
  <c r="T65" i="3"/>
  <c r="W65" i="3" s="1"/>
  <c r="V64" i="3"/>
  <c r="W64" i="3" s="1"/>
  <c r="T64" i="3"/>
  <c r="T62" i="3"/>
  <c r="T61" i="3"/>
  <c r="T60" i="3"/>
  <c r="T59" i="3"/>
  <c r="T57" i="3"/>
  <c r="T56" i="3"/>
  <c r="T55" i="3"/>
  <c r="T54" i="3"/>
  <c r="W54" i="3" s="1"/>
  <c r="V52" i="3"/>
  <c r="T52" i="3"/>
  <c r="V51" i="3"/>
  <c r="T51" i="3"/>
  <c r="V50" i="3"/>
  <c r="T50" i="3"/>
  <c r="T49" i="3"/>
  <c r="W49" i="3" s="1"/>
  <c r="V48" i="3"/>
  <c r="T48" i="3"/>
  <c r="T47" i="3"/>
  <c r="W47" i="3" s="1"/>
  <c r="T46" i="3"/>
  <c r="W46" i="3" s="1"/>
  <c r="T45" i="3"/>
  <c r="W45" i="3" s="1"/>
  <c r="W44" i="3"/>
  <c r="V44" i="3"/>
  <c r="T44" i="3"/>
  <c r="V43" i="3"/>
  <c r="W43" i="3" s="1"/>
  <c r="T43" i="3"/>
  <c r="V42" i="3"/>
  <c r="T42" i="3"/>
  <c r="T41" i="3"/>
  <c r="V40" i="3"/>
  <c r="W40" i="3" s="1"/>
  <c r="T40" i="3"/>
  <c r="V39" i="3"/>
  <c r="T39" i="3"/>
  <c r="V38" i="3"/>
  <c r="W38" i="3" s="1"/>
  <c r="T38" i="3"/>
  <c r="V37" i="3"/>
  <c r="W37" i="3" s="1"/>
  <c r="T37" i="3"/>
  <c r="V36" i="3"/>
  <c r="T36" i="3"/>
  <c r="V35" i="3"/>
  <c r="W35" i="3" s="1"/>
  <c r="T35" i="3"/>
  <c r="V34" i="3"/>
  <c r="T34" i="3"/>
  <c r="W34" i="3" s="1"/>
  <c r="V33" i="3"/>
  <c r="W33" i="3" s="1"/>
  <c r="T33" i="3"/>
  <c r="V32" i="3"/>
  <c r="W32" i="3" s="1"/>
  <c r="T32" i="3"/>
  <c r="V31" i="3"/>
  <c r="T31" i="3"/>
  <c r="T30" i="3"/>
  <c r="W29" i="3"/>
  <c r="V29" i="3"/>
  <c r="T29" i="3"/>
  <c r="V28" i="3"/>
  <c r="T28" i="3"/>
  <c r="T26" i="3"/>
  <c r="W26" i="3" s="1"/>
  <c r="V25" i="3"/>
  <c r="T25" i="3"/>
  <c r="T24" i="3"/>
  <c r="W24" i="3" s="1"/>
  <c r="T23" i="3"/>
  <c r="W23" i="3" s="1"/>
  <c r="T21" i="3"/>
  <c r="T20" i="3"/>
  <c r="V18" i="3"/>
  <c r="U18" i="3"/>
  <c r="T18" i="3"/>
  <c r="W18" i="3" s="1"/>
  <c r="V17" i="3"/>
  <c r="T17" i="3"/>
  <c r="V16" i="3"/>
  <c r="W16" i="3" s="1"/>
  <c r="U16" i="3"/>
  <c r="T16" i="3"/>
  <c r="T15" i="3"/>
  <c r="V14" i="3"/>
  <c r="U14" i="3"/>
  <c r="T14" i="3"/>
  <c r="T13" i="3"/>
  <c r="V12" i="3"/>
  <c r="U12" i="3"/>
  <c r="W12" i="3" s="1"/>
  <c r="T12" i="3"/>
  <c r="V11" i="3"/>
  <c r="W11" i="3" s="1"/>
  <c r="U11" i="3"/>
  <c r="T11" i="3"/>
  <c r="V10" i="3"/>
  <c r="T10" i="3"/>
  <c r="V9" i="3"/>
  <c r="W9" i="3" s="1"/>
  <c r="U9" i="3"/>
  <c r="T9" i="3"/>
  <c r="V8" i="3"/>
  <c r="W8" i="3" s="1"/>
  <c r="U8" i="3"/>
  <c r="T8" i="3"/>
  <c r="V7" i="3"/>
  <c r="U7" i="3"/>
  <c r="T7" i="3"/>
  <c r="U6" i="3"/>
  <c r="W6" i="3" s="1"/>
  <c r="T6" i="3"/>
  <c r="A1" i="3"/>
  <c r="N77" i="2"/>
  <c r="M76" i="2"/>
  <c r="K76" i="2"/>
  <c r="K75" i="2"/>
  <c r="N75" i="2" s="1"/>
  <c r="M73" i="2"/>
  <c r="K73" i="2"/>
  <c r="M72" i="2"/>
  <c r="K72" i="2"/>
  <c r="M71" i="2"/>
  <c r="N71" i="2" s="1"/>
  <c r="K71" i="2"/>
  <c r="K70" i="2"/>
  <c r="N70" i="2" s="1"/>
  <c r="K68" i="2"/>
  <c r="M67" i="2"/>
  <c r="N67" i="2" s="1"/>
  <c r="K67" i="2"/>
  <c r="M66" i="2"/>
  <c r="N66" i="2" s="1"/>
  <c r="K66" i="2"/>
  <c r="K65" i="2"/>
  <c r="N65" i="2" s="1"/>
  <c r="M64" i="2"/>
  <c r="K64" i="2"/>
  <c r="K62" i="2"/>
  <c r="K61" i="2"/>
  <c r="K60" i="2"/>
  <c r="K59" i="2"/>
  <c r="K57" i="2"/>
  <c r="K56" i="2"/>
  <c r="K55" i="2"/>
  <c r="N54" i="2"/>
  <c r="K54" i="2"/>
  <c r="M52" i="2"/>
  <c r="N52" i="2" s="1"/>
  <c r="K52" i="2"/>
  <c r="M51" i="2"/>
  <c r="N51" i="2" s="1"/>
  <c r="K51" i="2"/>
  <c r="M50" i="2"/>
  <c r="K50" i="2"/>
  <c r="N50" i="2" s="1"/>
  <c r="K49" i="2"/>
  <c r="N49" i="2" s="1"/>
  <c r="M48" i="2"/>
  <c r="N48" i="2" s="1"/>
  <c r="K48" i="2"/>
  <c r="K47" i="2"/>
  <c r="N47" i="2" s="1"/>
  <c r="K46" i="2"/>
  <c r="N46" i="2" s="1"/>
  <c r="K45" i="2"/>
  <c r="N45" i="2" s="1"/>
  <c r="M44" i="2"/>
  <c r="K44" i="2"/>
  <c r="M43" i="2"/>
  <c r="K43" i="2"/>
  <c r="M42" i="2"/>
  <c r="N42" i="2" s="1"/>
  <c r="K42" i="2"/>
  <c r="K41" i="2"/>
  <c r="M40" i="2"/>
  <c r="K40" i="2"/>
  <c r="M39" i="2"/>
  <c r="N39" i="2" s="1"/>
  <c r="K39" i="2"/>
  <c r="M38" i="2"/>
  <c r="N38" i="2" s="1"/>
  <c r="K38" i="2"/>
  <c r="M37" i="2"/>
  <c r="N37" i="2" s="1"/>
  <c r="K37" i="2"/>
  <c r="M36" i="2"/>
  <c r="N36" i="2" s="1"/>
  <c r="K36" i="2"/>
  <c r="M35" i="2"/>
  <c r="K35" i="2"/>
  <c r="N35" i="2" s="1"/>
  <c r="M34" i="2"/>
  <c r="N34" i="2" s="1"/>
  <c r="K34" i="2"/>
  <c r="M33" i="2"/>
  <c r="N33" i="2" s="1"/>
  <c r="K33" i="2"/>
  <c r="M32" i="2"/>
  <c r="K32" i="2"/>
  <c r="M31" i="2"/>
  <c r="N31" i="2" s="1"/>
  <c r="K31" i="2"/>
  <c r="K30" i="2"/>
  <c r="M29" i="2"/>
  <c r="N29" i="2" s="1"/>
  <c r="K29" i="2"/>
  <c r="M28" i="2"/>
  <c r="N28" i="2" s="1"/>
  <c r="K28" i="2"/>
  <c r="K26" i="2"/>
  <c r="N26" i="2" s="1"/>
  <c r="M25" i="2"/>
  <c r="K25" i="2"/>
  <c r="K24" i="2"/>
  <c r="N24" i="2" s="1"/>
  <c r="K23" i="2"/>
  <c r="N23" i="2" s="1"/>
  <c r="K21" i="2"/>
  <c r="K20" i="2"/>
  <c r="M18" i="2"/>
  <c r="L18" i="2"/>
  <c r="K18" i="2"/>
  <c r="M17" i="2"/>
  <c r="K17" i="2"/>
  <c r="M16" i="2"/>
  <c r="L16" i="2"/>
  <c r="K16" i="2"/>
  <c r="N16" i="2" s="1"/>
  <c r="K15" i="2"/>
  <c r="M14" i="2"/>
  <c r="L14" i="2"/>
  <c r="K14" i="2"/>
  <c r="K13" i="2"/>
  <c r="M12" i="2"/>
  <c r="N12" i="2" s="1"/>
  <c r="L12" i="2"/>
  <c r="K12" i="2"/>
  <c r="M11" i="2"/>
  <c r="L11" i="2"/>
  <c r="K11" i="2"/>
  <c r="M10" i="2"/>
  <c r="K10" i="2"/>
  <c r="M9" i="2"/>
  <c r="N9" i="2" s="1"/>
  <c r="L9" i="2"/>
  <c r="K9" i="2"/>
  <c r="M8" i="2"/>
  <c r="N8" i="2" s="1"/>
  <c r="L8" i="2"/>
  <c r="K8" i="2"/>
  <c r="M7" i="2"/>
  <c r="L7" i="2"/>
  <c r="K7" i="2"/>
  <c r="L6" i="2"/>
  <c r="N6" i="2" s="1"/>
  <c r="K6" i="2"/>
  <c r="A1" i="2"/>
  <c r="AF53" i="6" l="1"/>
  <c r="AF30" i="6"/>
  <c r="AF34" i="6"/>
  <c r="AF38" i="6"/>
  <c r="AF68" i="6"/>
  <c r="AF73" i="6"/>
  <c r="AF29" i="6"/>
  <c r="AF49" i="6"/>
  <c r="AF32" i="6"/>
  <c r="AF78" i="6" s="1"/>
  <c r="AF79" i="6" s="1"/>
  <c r="AF10" i="6"/>
  <c r="AF36" i="6"/>
  <c r="W13" i="5"/>
  <c r="W33" i="5"/>
  <c r="W34" i="5"/>
  <c r="W40" i="5"/>
  <c r="X70" i="5"/>
  <c r="W15" i="5"/>
  <c r="W80" i="5" s="1"/>
  <c r="W81" i="5" s="1"/>
  <c r="W41" i="5"/>
  <c r="W49" i="5"/>
  <c r="X28" i="5" s="1"/>
  <c r="W12" i="5"/>
  <c r="W32" i="5"/>
  <c r="W43" i="5"/>
  <c r="W65" i="5"/>
  <c r="X64" i="5" s="1"/>
  <c r="P9" i="4"/>
  <c r="P34" i="4"/>
  <c r="P49" i="4"/>
  <c r="P72" i="4"/>
  <c r="P45" i="4"/>
  <c r="P53" i="4"/>
  <c r="P30" i="4"/>
  <c r="P52" i="4"/>
  <c r="P10" i="4"/>
  <c r="P26" i="4"/>
  <c r="P39" i="4"/>
  <c r="P43" i="4"/>
  <c r="P68" i="4"/>
  <c r="Q64" i="4"/>
  <c r="P29" i="4"/>
  <c r="Q28" i="4" s="1"/>
  <c r="P37" i="4"/>
  <c r="W25" i="3"/>
  <c r="X22" i="3" s="1"/>
  <c r="W50" i="3"/>
  <c r="W31" i="3"/>
  <c r="W42" i="3"/>
  <c r="W51" i="3"/>
  <c r="X69" i="3"/>
  <c r="W14" i="3"/>
  <c r="W66" i="3"/>
  <c r="W28" i="3"/>
  <c r="W52" i="3"/>
  <c r="W7" i="3"/>
  <c r="W77" i="3" s="1"/>
  <c r="W78" i="3" s="1"/>
  <c r="W36" i="3"/>
  <c r="W39" i="3"/>
  <c r="W48" i="3"/>
  <c r="N25" i="2"/>
  <c r="N64" i="2"/>
  <c r="N73" i="2"/>
  <c r="N11" i="2"/>
  <c r="O5" i="2" s="1"/>
  <c r="N14" i="2"/>
  <c r="N18" i="2"/>
  <c r="N32" i="2"/>
  <c r="O27" i="2" s="1"/>
  <c r="N43" i="2"/>
  <c r="N76" i="2"/>
  <c r="N7" i="2"/>
  <c r="N40" i="2"/>
  <c r="N44" i="2"/>
  <c r="N72" i="2"/>
  <c r="O69" i="2" s="1"/>
  <c r="Q6" i="4"/>
  <c r="AG6" i="6"/>
  <c r="O22" i="2"/>
  <c r="AG64" i="6"/>
  <c r="Q70" i="4"/>
  <c r="X6" i="5"/>
  <c r="O63" i="2"/>
  <c r="X63" i="3"/>
  <c r="AG23" i="6"/>
  <c r="X23" i="5"/>
  <c r="AG70" i="6"/>
  <c r="Q23" i="4"/>
  <c r="AG28" i="6" l="1"/>
  <c r="AF84" i="6" s="1"/>
  <c r="P79" i="4"/>
  <c r="P80" i="4" s="1"/>
  <c r="X27" i="3"/>
  <c r="X5" i="3"/>
  <c r="W83" i="3" s="1"/>
  <c r="N79" i="2"/>
  <c r="N80" i="2" s="1"/>
  <c r="N84" i="2"/>
  <c r="N83" i="2"/>
  <c r="N82" i="2"/>
  <c r="W85" i="5"/>
  <c r="W84" i="5"/>
  <c r="W83" i="5"/>
  <c r="O85" i="4"/>
  <c r="O83" i="4"/>
  <c r="O84" i="4"/>
  <c r="AF82" i="6" l="1"/>
  <c r="AF83" i="6"/>
  <c r="W81" i="3"/>
  <c r="W82" i="3"/>
</calcChain>
</file>

<file path=xl/sharedStrings.xml><?xml version="1.0" encoding="utf-8"?>
<sst xmlns="http://schemas.openxmlformats.org/spreadsheetml/2006/main" count="805" uniqueCount="289">
  <si>
    <t>Gran Sol</t>
  </si>
  <si>
    <t>La Salut</t>
  </si>
  <si>
    <t>Llefià</t>
  </si>
  <si>
    <t>Sant Roc</t>
  </si>
  <si>
    <t>Barri Llatí</t>
  </si>
  <si>
    <t>Can Mariné</t>
  </si>
  <si>
    <t>El Fondo</t>
  </si>
  <si>
    <t>Santa Coloma</t>
  </si>
  <si>
    <t>Singuerlin</t>
  </si>
  <si>
    <t>TOTAL unitats</t>
  </si>
  <si>
    <t>Nº CAPs</t>
  </si>
  <si>
    <t>Temps anual unitari</t>
  </si>
  <si>
    <t>Temps anual</t>
  </si>
  <si>
    <t>APARELLS ELEVADORS</t>
  </si>
  <si>
    <t>ASCENSORS ELÈCTRIC</t>
  </si>
  <si>
    <t>ASCENSORS HIDRÀULICS</t>
  </si>
  <si>
    <t>INSTAL·LACIÓ DE PROTECCIÓ CONTRA INCENDIS</t>
  </si>
  <si>
    <t>INSTAL.LACIÓ DE DETECCIÓ</t>
  </si>
  <si>
    <t>BIE (BOCA D'INCENDI EQUIPADA)</t>
  </si>
  <si>
    <t>COLUMNES SEQUES</t>
  </si>
  <si>
    <t>HIDRANTS DE COLUMNA</t>
  </si>
  <si>
    <t>HIDRANTS SOTERRATS</t>
  </si>
  <si>
    <t>EXTINTORS</t>
  </si>
  <si>
    <t>XARXA D'EXTINCIÓ PER AGENTS GASEOSOS, AIGUA, ETC.</t>
  </si>
  <si>
    <t>EXTINCIÓ DE CAMPANES DE CUINA</t>
  </si>
  <si>
    <t>GRUP DE PRESSIÓ DE PCI</t>
  </si>
  <si>
    <t>ALJUB DE PCI</t>
  </si>
  <si>
    <t>PORTES RF O D'EVACUACIÓ</t>
  </si>
  <si>
    <t>EXHUTORIS</t>
  </si>
  <si>
    <t>COMPORTES TALLAFOCS</t>
  </si>
  <si>
    <t>INSTAL·LACIÓ DE VIGILÀNCIA I SEGURETAT</t>
  </si>
  <si>
    <t>DETECCIÓ INTRUSIO</t>
  </si>
  <si>
    <t>CÀMARES</t>
  </si>
  <si>
    <t>OBRA CIVIL</t>
  </si>
  <si>
    <t>COBERTA PLANA</t>
  </si>
  <si>
    <t>COBERTA INCLINADA</t>
  </si>
  <si>
    <t>LINEES DE VIDA</t>
  </si>
  <si>
    <t>Portes aut</t>
  </si>
  <si>
    <t>INSTAL·LACIÓ TÈRMICA</t>
  </si>
  <si>
    <t>FAN COILS (*UI de VRV)</t>
  </si>
  <si>
    <t>CLIMATITZADOR / UTA (sense generació de fred o calor)</t>
  </si>
  <si>
    <t xml:space="preserve">INSTAL·LACIÓ DE CALEFACCIÓ I ACS </t>
  </si>
  <si>
    <t>XARXA D'AIGUA CALENTA SANITÀRIA</t>
  </si>
  <si>
    <t>ACUMULADOR CALEFACCIÓ</t>
  </si>
  <si>
    <t>ACUMULADOR ACS</t>
  </si>
  <si>
    <t>TERMO ACUMULADOR DE GAS ACS P &lt;= 20 kW</t>
  </si>
  <si>
    <t>TERMO ACUMULADOR DE GAS ACS 20 kW &lt; P &lt;= 70 kW</t>
  </si>
  <si>
    <t xml:space="preserve">CALDERA P &lt;= 20 kW </t>
  </si>
  <si>
    <t xml:space="preserve">CALDERA 20 kW &lt; P &lt;= 70 kW </t>
  </si>
  <si>
    <t>CALDERES 70 kW &lt; P &lt;= 1.000 kW</t>
  </si>
  <si>
    <t>CALDERES P &gt; 1.000 kW DE GASOS COMBUSTIBLES O BIOMASSA</t>
  </si>
  <si>
    <t>CALDERES P &gt; 1.000 kW DE GASOIL</t>
  </si>
  <si>
    <t xml:space="preserve">INSTAL·LACIÓ DE CLIMATITZACIÓ I VENTILACIÓ </t>
  </si>
  <si>
    <t>EQUIP PRODUCTOR CLIMA P &lt;= 12 kW</t>
  </si>
  <si>
    <t>EQUIP PRODUCTOR CLIMA  12 kW &lt; P &lt;= 70 kW</t>
  </si>
  <si>
    <t>EQUIP PRODUCTOR CLIMA  70 kW &lt; P &lt;= 1.000 kW</t>
  </si>
  <si>
    <t>EQUIP PRODUCTOR CLIMA  P &gt; 1.000 kW</t>
  </si>
  <si>
    <t>TORRES DE REFRIGERACIÓ I CONDENSADORS EVAPORATIUS</t>
  </si>
  <si>
    <t>EQUIPS PRODUCTORS ELÈCTRICS</t>
  </si>
  <si>
    <t>TERMO ACUMULADOR ELÈCTRIC PER ACS</t>
  </si>
  <si>
    <t>ESCALFADOR ELÈCTRIC INSTANTANI</t>
  </si>
  <si>
    <t>BESCANVIADORS DE CALOR</t>
  </si>
  <si>
    <t>CAPTADORS SOLARS TÈRMICS SUPERFICIE &lt; 20 m2</t>
  </si>
  <si>
    <t>CAPTADORS SOLARS TÈRMICS SUPERFICIE &gt;= 20 m2</t>
  </si>
  <si>
    <t>INSTAL·LACIÓ DE GAS</t>
  </si>
  <si>
    <t>ÚNIC ENVÀS / DIPÒSIT DE GLP &lt; 15 Kg</t>
  </si>
  <si>
    <t>DIPÒSIT DE GLP</t>
  </si>
  <si>
    <t>BOMBONES DE GLP</t>
  </si>
  <si>
    <t>INSTAL·LACIÓ DE GASOIL</t>
  </si>
  <si>
    <t>DIPÒSIT DE GASOIL DE SUPERFÍCIE</t>
  </si>
  <si>
    <t>DIPÒSIT DE GASOIL SOTERRAT &lt;= 10 m3</t>
  </si>
  <si>
    <t>DIPÒSIT DE GASOIL SOTERRAT 10 m3 &lt; V &lt;= 60 m3</t>
  </si>
  <si>
    <t>GRUP DE PRESSIÓ DE GASOIL</t>
  </si>
  <si>
    <t>INSTAL·LACIÓ ELÈCTRICA A BAIXA TENSIÓ</t>
  </si>
  <si>
    <t>QUADRES ELÈCTRICS</t>
  </si>
  <si>
    <t>BATERIA DE CONDENSADORS</t>
  </si>
  <si>
    <t>GRUP ELECTROGEN</t>
  </si>
  <si>
    <t>SAI</t>
  </si>
  <si>
    <t>PLAQUES FOTOVOLTAIQUES</t>
  </si>
  <si>
    <t>INSTAL·LACIÓ DE FONTANERIA</t>
  </si>
  <si>
    <t>GRUP DE PRESSIÓ D'AIGUA</t>
  </si>
  <si>
    <t>ALJUB / DIPÒSIT D'AIGUA FREDA</t>
  </si>
  <si>
    <t>SISTEMES TRACTAMENT D'AIGUA (DESCALCIFICADORS, CLORADORS, ETC)</t>
  </si>
  <si>
    <t>SANEJAMENT I AIGÜES PLUVIALS</t>
  </si>
  <si>
    <t>FOSSA SÈPTICA</t>
  </si>
  <si>
    <t>EQUIP DE BOMBEIG FECAL</t>
  </si>
  <si>
    <t>RECOLLIDA I EVACUACIÓ D'AIGÜES PLUVIALS</t>
  </si>
  <si>
    <t>Total</t>
  </si>
  <si>
    <t>Total/CAP</t>
  </si>
  <si>
    <t>Categoria 1</t>
  </si>
  <si>
    <t>Categoria 2</t>
  </si>
  <si>
    <t>Categoria 3</t>
  </si>
  <si>
    <t>Bigues i Riells</t>
  </si>
  <si>
    <t xml:space="preserve">Joan Mirambell i Folch </t>
  </si>
  <si>
    <t>Can Pantiquet</t>
  </si>
  <si>
    <t>Canovelles</t>
  </si>
  <si>
    <t>La Cruïlla</t>
  </si>
  <si>
    <t>La Llagosta</t>
  </si>
  <si>
    <t xml:space="preserve">Les Franqueses </t>
  </si>
  <si>
    <t>Llinars del Vallès</t>
  </si>
  <si>
    <t xml:space="preserve">Montmeló </t>
  </si>
  <si>
    <t>Montornès del Vallès</t>
  </si>
  <si>
    <t>Parets del Vallès</t>
  </si>
  <si>
    <t>Plana Lledó</t>
  </si>
  <si>
    <t>Sant Antoni de Vilamajor</t>
  </si>
  <si>
    <t>Sant Celoni</t>
  </si>
  <si>
    <t>Sant Fost de Campsentelles</t>
  </si>
  <si>
    <t>Sant Miquel</t>
  </si>
  <si>
    <t>Sta. Maria de Palautordera</t>
  </si>
  <si>
    <t>Sta. Perpètua de la Mogoda</t>
  </si>
  <si>
    <t>PORTES AUT</t>
  </si>
  <si>
    <t>Arenys de Mar</t>
  </si>
  <si>
    <t>Dr. Guillermo Masriera i Guardiola</t>
  </si>
  <si>
    <t>El Maresme</t>
  </si>
  <si>
    <t>La Llàntia</t>
  </si>
  <si>
    <t>Premià de Dalt - Víctor Català</t>
  </si>
  <si>
    <t>Premià de Mar - Doctor Gasol</t>
  </si>
  <si>
    <t>Rocafonda-Palau</t>
  </si>
  <si>
    <t>Ronda Cerdanya</t>
  </si>
  <si>
    <t>Ronda Prim</t>
  </si>
  <si>
    <t>Sant Andreu de Llavaneres</t>
  </si>
  <si>
    <t>Vilassar de Dalt</t>
  </si>
  <si>
    <t>CODI EDI</t>
  </si>
  <si>
    <t>EDI0003213</t>
  </si>
  <si>
    <t>EDI0003658</t>
  </si>
  <si>
    <t>EDI0003441</t>
  </si>
  <si>
    <t>EDI00S1989</t>
  </si>
  <si>
    <t>EDIN000125</t>
  </si>
  <si>
    <t>EDI0003225</t>
  </si>
  <si>
    <t>EDI0006362</t>
  </si>
  <si>
    <t>EDI0003426</t>
  </si>
  <si>
    <t>EDIN000088</t>
  </si>
  <si>
    <t>EDI0003226</t>
  </si>
  <si>
    <t>EDI0003228</t>
  </si>
  <si>
    <t>PORTES AUTOMATIQUES</t>
  </si>
  <si>
    <t>Media CAP</t>
  </si>
  <si>
    <t>Bufalà - Canyet</t>
  </si>
  <si>
    <t>Dr. Barraquer</t>
  </si>
  <si>
    <t>Dr. Robert</t>
  </si>
  <si>
    <t>El Masnou</t>
  </si>
  <si>
    <t>La Riera Matamoros</t>
  </si>
  <si>
    <t>Méndez Núñez (Serveis Centrals BNiM)</t>
  </si>
  <si>
    <t>Sardana (Àmbit Bcn N i M)</t>
  </si>
  <si>
    <t>Teià</t>
  </si>
  <si>
    <t>Dr. Vilaseca - Can Mariner</t>
  </si>
  <si>
    <t>Santa Rosa</t>
  </si>
  <si>
    <t>EDI0005669</t>
  </si>
  <si>
    <t>EDI0003206</t>
  </si>
  <si>
    <t>EDI0002047</t>
  </si>
  <si>
    <t>EDI0000670</t>
  </si>
  <si>
    <t>EDIN000080</t>
  </si>
  <si>
    <t>EDIN000060</t>
  </si>
  <si>
    <t>EDI0002879</t>
  </si>
  <si>
    <t>EDI0003200</t>
  </si>
  <si>
    <t>EDIN000123</t>
  </si>
  <si>
    <t>EDI0003199</t>
  </si>
  <si>
    <t>EDI0003201</t>
  </si>
  <si>
    <t>EDI00S1985</t>
  </si>
  <si>
    <t>EDI0005930</t>
  </si>
  <si>
    <t>EDI0006564</t>
  </si>
  <si>
    <t>EDI0003208</t>
  </si>
  <si>
    <t>EDI0003209</t>
  </si>
  <si>
    <t>EDI0001929</t>
  </si>
  <si>
    <t>EDI0006005</t>
  </si>
  <si>
    <t>Corró d'Avall</t>
  </si>
  <si>
    <t>El Figaró-Montmany i Tagament</t>
  </si>
  <si>
    <t>Gualba</t>
  </si>
  <si>
    <t>Joan Mirambell i Folch</t>
  </si>
  <si>
    <t xml:space="preserve">L'Ametlla del Vallès </t>
  </si>
  <si>
    <t>Les Franqueses del Vallès</t>
  </si>
  <si>
    <t>Lliçà de Vall</t>
  </si>
  <si>
    <t>Montmeló (Ernest Lluch)</t>
  </si>
  <si>
    <t>Plana Lledó (Can Borrell)</t>
  </si>
  <si>
    <t>Sant Feliu de Codines - Dr. de los Pinos</t>
  </si>
  <si>
    <t>Sant Fost - Martorelles</t>
  </si>
  <si>
    <t>Santa Maria de Palautordera</t>
  </si>
  <si>
    <t>Santa Perpètua de Mogoda</t>
  </si>
  <si>
    <t xml:space="preserve">Vallès Oriental </t>
  </si>
  <si>
    <t xml:space="preserve">Vallromanes </t>
  </si>
  <si>
    <t>Vilanova del Vallès</t>
  </si>
  <si>
    <t>EDI8016674</t>
  </si>
  <si>
    <t>EDI0003290</t>
  </si>
  <si>
    <t>EDI0003283</t>
  </si>
  <si>
    <t>EDI0006114</t>
  </si>
  <si>
    <t>EDIN000083</t>
  </si>
  <si>
    <t>EDIN000079</t>
  </si>
  <si>
    <t>EDI0000273</t>
  </si>
  <si>
    <t>EDI0003288</t>
  </si>
  <si>
    <t>EDI0000578</t>
  </si>
  <si>
    <t>EDI0006000</t>
  </si>
  <si>
    <t>EDI0005296</t>
  </si>
  <si>
    <t>EDI8029377</t>
  </si>
  <si>
    <t>EDIN000086</t>
  </si>
  <si>
    <t>EDI0006253</t>
  </si>
  <si>
    <t>EDI0003292</t>
  </si>
  <si>
    <t>EDI0003293</t>
  </si>
  <si>
    <t>EDI0006002</t>
  </si>
  <si>
    <t>EDI0006795</t>
  </si>
  <si>
    <t>EDI0003295</t>
  </si>
  <si>
    <t>EDIN000126</t>
  </si>
  <si>
    <t>EDI0006245</t>
  </si>
  <si>
    <t>EDI0003286</t>
  </si>
  <si>
    <t>EDI0005470</t>
  </si>
  <si>
    <t>EDI0000949</t>
  </si>
  <si>
    <t>EDI0003285</t>
  </si>
  <si>
    <t>EDI0006227</t>
  </si>
  <si>
    <t>EDI8030076</t>
  </si>
  <si>
    <t>COMENTARIS</t>
  </si>
  <si>
    <t>Barberà del Vallès</t>
  </si>
  <si>
    <t>Canaletes</t>
  </si>
  <si>
    <t>CAP II Cerdanyola Ripollet</t>
  </si>
  <si>
    <t>Farigola</t>
  </si>
  <si>
    <t>Fontetes</t>
  </si>
  <si>
    <t>Ripollet</t>
  </si>
  <si>
    <t>Rosa dels Vents</t>
  </si>
  <si>
    <t>Serraparera</t>
  </si>
  <si>
    <t>GRAVADOR</t>
  </si>
  <si>
    <t>PORTES AUTOMÀTIQUES</t>
  </si>
  <si>
    <t>FAN COILS  (amb aportació externa de fred o calor)</t>
  </si>
  <si>
    <t>SPLIT CLIMA P &lt;= 12 kW</t>
  </si>
  <si>
    <t>SPLIT CLIMA  12 kW &lt; P &lt;= 70 kW</t>
  </si>
  <si>
    <t>SISTEMA VRV CLIMA P &lt;= 12 kW</t>
  </si>
  <si>
    <t>SISTEMA VRV CLIMA  12 kW &lt; P &lt;= 70 kW</t>
  </si>
  <si>
    <t>SISTEMA VRV CLIMA  70 kW &lt; P &lt;= 1.000 kW</t>
  </si>
  <si>
    <t>UTA BOMBA DE CALOR CLIMA P &lt;= 12 kW</t>
  </si>
  <si>
    <t>UTA BOMBA DE CALOR CLIMA  12 kW &lt; P &lt;= 70 kW</t>
  </si>
  <si>
    <t>UTA BOMBA DE CALOR CLIMA  70 kW &lt; P &lt;= 1.000 kW</t>
  </si>
  <si>
    <t>UTA BOMBA CALOR CLIMA  P &gt; 1.000 kW</t>
  </si>
  <si>
    <t>REFREDADORA AIGUA FREDA CLIMA P &lt;= 12 kW</t>
  </si>
  <si>
    <t>REFREDADORA AIGUA FREDA CLIMA  12 kW &lt; P &lt;= 70 kW</t>
  </si>
  <si>
    <t>REFREDADORA AIGUA FREDA CLIMA  70 kW &lt; P &lt;= 1.000 kW</t>
  </si>
  <si>
    <t>REFREDADORA AIGUA FREDA CLIMA  P &gt; 1.000 kW</t>
  </si>
  <si>
    <t>Badia del Vallès</t>
  </si>
  <si>
    <t>Cerdanyola - Ripollet (CAP II)</t>
  </si>
  <si>
    <t>Els Pinetons</t>
  </si>
  <si>
    <t>La Farigola</t>
  </si>
  <si>
    <t>Antoni Creus</t>
  </si>
  <si>
    <t>Can Oriach</t>
  </si>
  <si>
    <t>Castellar del Vallès</t>
  </si>
  <si>
    <t>Centre</t>
  </si>
  <si>
    <t>Creu Alta</t>
  </si>
  <si>
    <t>Creu de Barberà</t>
  </si>
  <si>
    <t>La Serra</t>
  </si>
  <si>
    <t>Merinals</t>
  </si>
  <si>
    <t>Nord</t>
  </si>
  <si>
    <t>Polinyà</t>
  </si>
  <si>
    <t>Rambla (oficines SAP Vallès Occidental)</t>
  </si>
  <si>
    <t>Sant Felix (CAP II)</t>
  </si>
  <si>
    <t>Sant Oleguer</t>
  </si>
  <si>
    <t>Sant Quirze del Vallès</t>
  </si>
  <si>
    <t>Sentmenat</t>
  </si>
  <si>
    <t>Sud</t>
  </si>
  <si>
    <t>EDI0003251</t>
  </si>
  <si>
    <t>EDI0000130</t>
  </si>
  <si>
    <t>EDI0005811</t>
  </si>
  <si>
    <t>EDI0005496</t>
  </si>
  <si>
    <t>EDIN000037</t>
  </si>
  <si>
    <t>EDI0003254</t>
  </si>
  <si>
    <t>EDI0006769</t>
  </si>
  <si>
    <t>EDI0003258</t>
  </si>
  <si>
    <t>EDI0007188</t>
  </si>
  <si>
    <t>EDI0003255</t>
  </si>
  <si>
    <t>EDI0003279</t>
  </si>
  <si>
    <t>EDI0005445</t>
  </si>
  <si>
    <t>EDI0005448</t>
  </si>
  <si>
    <t>EDI0007186</t>
  </si>
  <si>
    <t>EDI0003265</t>
  </si>
  <si>
    <t>EDI0006341</t>
  </si>
  <si>
    <t>EDI0006340</t>
  </si>
  <si>
    <t>EDI0006154</t>
  </si>
  <si>
    <t>EDI0006338</t>
  </si>
  <si>
    <t>EDIN000034</t>
  </si>
  <si>
    <t>EDI0003263</t>
  </si>
  <si>
    <t>EDI0003270</t>
  </si>
  <si>
    <t>EDI0006286</t>
  </si>
  <si>
    <t>EDI0003275</t>
  </si>
  <si>
    <t>EDIN000007</t>
  </si>
  <si>
    <t>EDIN000012</t>
  </si>
  <si>
    <t>FAN COILS  (amb aportació externa de fred o calor) *UI de VRV's</t>
  </si>
  <si>
    <t>27*</t>
  </si>
  <si>
    <t>34*</t>
  </si>
  <si>
    <t>28*</t>
  </si>
  <si>
    <t>45*</t>
  </si>
  <si>
    <t>8*</t>
  </si>
  <si>
    <t>40*</t>
  </si>
  <si>
    <t>16*</t>
  </si>
  <si>
    <t>4*</t>
  </si>
  <si>
    <t>24*</t>
  </si>
  <si>
    <t>129*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</si>
</sst>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rgb="FFFF0000"/>
      <name val="Calibri"/>
      <family val="2"/>
    </font>
    <font>
      <b/>
      <sz val="12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8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61">
    <xf numFmtId="0" fontId="0" fillId="0" borderId="0" xfId="0"/>
    <xf numFmtId="0" fontId="4" fillId="3" borderId="1" xfId="0" applyFont="1" applyFill="1" applyBorder="1" applyAlignment="1">
      <alignment wrapText="1"/>
    </xf>
    <xf numFmtId="0" fontId="5" fillId="0" borderId="2" xfId="0" applyFont="1" applyBorder="1" applyAlignment="1">
      <alignment horizontal="center" textRotation="45"/>
    </xf>
    <xf numFmtId="0" fontId="6" fillId="4" borderId="2" xfId="0" applyFont="1" applyFill="1" applyBorder="1" applyAlignment="1">
      <alignment horizontal="center" textRotation="45"/>
    </xf>
    <xf numFmtId="2" fontId="6" fillId="4" borderId="2" xfId="0" applyNumberFormat="1" applyFont="1" applyFill="1" applyBorder="1" applyAlignment="1">
      <alignment horizontal="center" textRotation="45"/>
    </xf>
    <xf numFmtId="0" fontId="7" fillId="0" borderId="0" xfId="0" applyFont="1"/>
    <xf numFmtId="0" fontId="8" fillId="2" borderId="3" xfId="1" applyFont="1" applyBorder="1"/>
    <xf numFmtId="0" fontId="8" fillId="2" borderId="0" xfId="1" applyFont="1" applyAlignment="1">
      <alignment horizontal="center"/>
    </xf>
    <xf numFmtId="0" fontId="6" fillId="4" borderId="0" xfId="0" applyFont="1" applyFill="1" applyAlignment="1">
      <alignment horizontal="center" textRotation="45"/>
    </xf>
    <xf numFmtId="2" fontId="6" fillId="4" borderId="0" xfId="0" applyNumberFormat="1" applyFont="1" applyFill="1" applyAlignment="1">
      <alignment horizontal="center" textRotation="45"/>
    </xf>
    <xf numFmtId="0" fontId="9" fillId="0" borderId="4" xfId="0" applyFont="1" applyBorder="1" applyAlignment="1">
      <alignment horizontal="left" indent="4"/>
    </xf>
    <xf numFmtId="0" fontId="0" fillId="0" borderId="5" xfId="0" applyBorder="1" applyAlignment="1">
      <alignment horizontal="center"/>
    </xf>
    <xf numFmtId="0" fontId="0" fillId="5" borderId="5" xfId="0" applyFill="1" applyBorder="1" applyAlignment="1">
      <alignment horizontal="center"/>
    </xf>
    <xf numFmtId="2" fontId="8" fillId="2" borderId="0" xfId="1" applyNumberFormat="1" applyFont="1" applyAlignment="1">
      <alignment horizontal="center"/>
    </xf>
    <xf numFmtId="0" fontId="10" fillId="0" borderId="4" xfId="0" applyFont="1" applyBorder="1" applyAlignment="1">
      <alignment horizontal="left" indent="4"/>
    </xf>
    <xf numFmtId="0" fontId="1" fillId="0" borderId="5" xfId="0" applyFont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0" fillId="0" borderId="6" xfId="0" applyFont="1" applyBorder="1" applyAlignment="1">
      <alignment horizontal="left" indent="4"/>
    </xf>
    <xf numFmtId="0" fontId="9" fillId="0" borderId="6" xfId="0" applyFont="1" applyBorder="1" applyAlignment="1">
      <alignment horizontal="left" indent="4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9" fillId="0" borderId="7" xfId="0" applyFont="1" applyBorder="1" applyAlignment="1">
      <alignment horizontal="left" indent="4"/>
    </xf>
    <xf numFmtId="0" fontId="9" fillId="3" borderId="4" xfId="0" applyFont="1" applyFill="1" applyBorder="1" applyAlignment="1">
      <alignment horizontal="left" indent="4"/>
    </xf>
    <xf numFmtId="0" fontId="9" fillId="6" borderId="3" xfId="0" applyFont="1" applyFill="1" applyBorder="1" applyAlignment="1">
      <alignment horizontal="left" indent="4"/>
    </xf>
    <xf numFmtId="0" fontId="9" fillId="6" borderId="0" xfId="0" applyFont="1" applyFill="1" applyAlignment="1">
      <alignment horizontal="center"/>
    </xf>
    <xf numFmtId="0" fontId="9" fillId="0" borderId="4" xfId="0" applyFont="1" applyBorder="1" applyAlignment="1">
      <alignment horizontal="left" indent="6"/>
    </xf>
    <xf numFmtId="0" fontId="9" fillId="0" borderId="3" xfId="0" applyFont="1" applyBorder="1" applyAlignment="1">
      <alignment horizontal="left" indent="4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 indent="4"/>
    </xf>
    <xf numFmtId="0" fontId="0" fillId="0" borderId="0" xfId="0" applyAlignment="1">
      <alignment horizontal="center" textRotation="45"/>
    </xf>
    <xf numFmtId="2" fontId="0" fillId="0" borderId="0" xfId="0" applyNumberFormat="1"/>
    <xf numFmtId="0" fontId="8" fillId="2" borderId="0" xfId="1" applyFont="1" applyAlignment="1">
      <alignment horizontal="center" textRotation="45"/>
    </xf>
    <xf numFmtId="0" fontId="0" fillId="5" borderId="5" xfId="0" applyFill="1" applyBorder="1" applyAlignment="1">
      <alignment horizontal="center" textRotation="45"/>
    </xf>
    <xf numFmtId="0" fontId="1" fillId="5" borderId="5" xfId="0" applyFont="1" applyFill="1" applyBorder="1" applyAlignment="1">
      <alignment horizontal="center" textRotation="45"/>
    </xf>
    <xf numFmtId="0" fontId="11" fillId="3" borderId="1" xfId="0" applyFont="1" applyFill="1" applyBorder="1" applyAlignment="1">
      <alignment wrapText="1"/>
    </xf>
    <xf numFmtId="0" fontId="12" fillId="7" borderId="4" xfId="0" applyFont="1" applyFill="1" applyBorder="1" applyAlignment="1">
      <alignment horizontal="left" indent="4"/>
    </xf>
    <xf numFmtId="0" fontId="13" fillId="7" borderId="5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textRotation="45"/>
    </xf>
    <xf numFmtId="2" fontId="6" fillId="4" borderId="0" xfId="0" applyNumberFormat="1" applyFont="1" applyFill="1" applyBorder="1" applyAlignment="1">
      <alignment horizontal="center" textRotation="45"/>
    </xf>
    <xf numFmtId="0" fontId="0" fillId="0" borderId="0" xfId="0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7" fontId="15" fillId="0" borderId="0" xfId="0" applyNumberFormat="1" applyFont="1" applyAlignment="1">
      <alignment horizontal="center"/>
    </xf>
    <xf numFmtId="17" fontId="0" fillId="0" borderId="0" xfId="0" applyNumberFormat="1" applyAlignment="1">
      <alignment horizontal="center"/>
    </xf>
    <xf numFmtId="0" fontId="15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textRotation="45" wrapText="1"/>
    </xf>
    <xf numFmtId="0" fontId="16" fillId="0" borderId="11" xfId="0" applyFont="1" applyFill="1" applyBorder="1" applyAlignment="1">
      <alignment horizontal="center" textRotation="45" wrapText="1"/>
    </xf>
    <xf numFmtId="0" fontId="8" fillId="2" borderId="3" xfId="1" applyFont="1" applyFill="1" applyBorder="1"/>
    <xf numFmtId="0" fontId="8" fillId="2" borderId="0" xfId="1" applyFont="1" applyFill="1" applyBorder="1" applyAlignment="1">
      <alignment horizontal="center"/>
    </xf>
    <xf numFmtId="0" fontId="8" fillId="2" borderId="12" xfId="1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6" borderId="12" xfId="0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 textRotation="45" wrapText="1"/>
    </xf>
  </cellXfs>
  <cellStyles count="2">
    <cellStyle name="60% - Accent1" xfId="1"/>
    <cellStyle name="Normal" xfId="0" builtinId="0"/>
  </cellStyles>
  <dxfs count="8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044190742Z/Configuraci&#243;n%20local/Archivos%20temporales%20de%20Internet/Content.Outlook/0R366XBS/Inventari_Legio_ICS%20v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ari centres_no CAP Bages"/>
      <sheetName val="Edificis"/>
      <sheetName val="FAMÍLIES LEG"/>
      <sheetName val="Hoja3"/>
    </sheetNames>
    <sheetDataSet>
      <sheetData sheetId="0"/>
      <sheetData sheetId="1">
        <row r="2">
          <cell r="A2" t="str">
            <v>CAP Anoia</v>
          </cell>
        </row>
        <row r="3">
          <cell r="A3" t="str">
            <v>CAP Artés</v>
          </cell>
        </row>
        <row r="4">
          <cell r="A4" t="str">
            <v xml:space="preserve">CAP Berguedà </v>
          </cell>
        </row>
        <row r="5">
          <cell r="A5" t="str">
            <v>CAP Calaf</v>
          </cell>
        </row>
        <row r="6">
          <cell r="A6" t="str">
            <v>CAP Callús</v>
          </cell>
        </row>
        <row r="7">
          <cell r="A7" t="str">
            <v>CAP Capellades</v>
          </cell>
        </row>
        <row r="8">
          <cell r="A8" t="str">
            <v>CAP Cardona</v>
          </cell>
        </row>
        <row r="9">
          <cell r="A9" t="str">
            <v>CAP Castellbell i el Vilar</v>
          </cell>
        </row>
        <row r="10">
          <cell r="A10" t="str">
            <v>CAP Gironella</v>
          </cell>
        </row>
        <row r="11">
          <cell r="A11" t="str">
            <v>CAP Guardiola de Berguedà</v>
          </cell>
        </row>
        <row r="12">
          <cell r="A12" t="str">
            <v>CAP Manlleu</v>
          </cell>
        </row>
        <row r="13">
          <cell r="A13" t="str">
            <v>CAP Moià</v>
          </cell>
        </row>
        <row r="14">
          <cell r="A14" t="str">
            <v>CAP Monistrol de Montserrat</v>
          </cell>
        </row>
        <row r="15">
          <cell r="A15" t="str">
            <v>CAP Navarcles</v>
          </cell>
        </row>
        <row r="16">
          <cell r="A16" t="str">
            <v>CAP Navàs</v>
          </cell>
        </row>
        <row r="17">
          <cell r="A17" t="str">
            <v xml:space="preserve">CAP Osona </v>
          </cell>
        </row>
        <row r="18">
          <cell r="A18" t="str">
            <v>CAP Piera</v>
          </cell>
        </row>
        <row r="19">
          <cell r="A19" t="str">
            <v>CAP Piera (Mòduls)</v>
          </cell>
        </row>
        <row r="20">
          <cell r="A20" t="str">
            <v>CAP Prats de Lluçanès</v>
          </cell>
        </row>
        <row r="21">
          <cell r="A21" t="str">
            <v>CAP Puig-Reig</v>
          </cell>
        </row>
        <row r="22">
          <cell r="A22" t="str">
            <v>CAP Roda de Ter</v>
          </cell>
        </row>
        <row r="23">
          <cell r="A23" t="str">
            <v xml:space="preserve">CAP Sagrada Família </v>
          </cell>
        </row>
        <row r="24">
          <cell r="A24" t="str">
            <v>CAP Sallent</v>
          </cell>
        </row>
        <row r="25">
          <cell r="A25" t="str">
            <v>CAP Sant Fruitós de Bages</v>
          </cell>
        </row>
        <row r="26">
          <cell r="A26" t="str">
            <v>CAP Sant Fruitós de Bages (Pediatria)</v>
          </cell>
        </row>
        <row r="27">
          <cell r="A27" t="str">
            <v>CAP Sant Hipòlit de Voltregà</v>
          </cell>
        </row>
        <row r="28">
          <cell r="A28" t="str">
            <v>CAP Sant Joan Vilatorrada</v>
          </cell>
        </row>
        <row r="29">
          <cell r="A29" t="str">
            <v>CAP Sant Quirze de Besora</v>
          </cell>
        </row>
        <row r="30">
          <cell r="A30" t="str">
            <v>CAP Sant Vicenç de Castellet</v>
          </cell>
        </row>
        <row r="31">
          <cell r="A31" t="str">
            <v>CAP Santa Coloma de Queralt</v>
          </cell>
        </row>
        <row r="32">
          <cell r="A32" t="str">
            <v>CAP Santa Eugènia de Berga</v>
          </cell>
        </row>
        <row r="33">
          <cell r="A33" t="str">
            <v>CAP Santa Margarida de Montbui</v>
          </cell>
        </row>
        <row r="34">
          <cell r="A34" t="str">
            <v>CAP Santpedor</v>
          </cell>
        </row>
        <row r="35">
          <cell r="A35" t="str">
            <v>CAP Súria</v>
          </cell>
        </row>
        <row r="36">
          <cell r="A36" t="str">
            <v>CAP Tona</v>
          </cell>
        </row>
        <row r="37">
          <cell r="A37" t="str">
            <v>CAP Torelló</v>
          </cell>
        </row>
        <row r="38">
          <cell r="A38" t="str">
            <v>CAP Vacarisses</v>
          </cell>
        </row>
        <row r="39">
          <cell r="A39" t="str">
            <v>CAP Vallfogona de Riucorb</v>
          </cell>
        </row>
        <row r="40">
          <cell r="A40" t="str">
            <v>CAP Vilanova del Camí</v>
          </cell>
        </row>
        <row r="41">
          <cell r="A41" t="str">
            <v>Consultori Avinyó</v>
          </cell>
        </row>
        <row r="42">
          <cell r="A42" t="str">
            <v>Consultori Castellar de N'Hug</v>
          </cell>
        </row>
        <row r="43">
          <cell r="A43" t="str">
            <v>Consultori de Saldes</v>
          </cell>
        </row>
        <row r="44">
          <cell r="A44" t="str">
            <v>Consultori Fonollosa</v>
          </cell>
        </row>
        <row r="45">
          <cell r="A45" t="str">
            <v>Consultori Taradell</v>
          </cell>
        </row>
        <row r="46">
          <cell r="A46" t="str">
            <v>Consultori Vilada</v>
          </cell>
        </row>
        <row r="47">
          <cell r="A47" t="str">
            <v>GERÈNCIA</v>
          </cell>
        </row>
        <row r="48">
          <cell r="A48" t="str">
            <v>OFICINES GERÈNCIA TERRITORIAL</v>
          </cell>
        </row>
        <row r="49">
          <cell r="A49" t="str">
            <v>SAP ANOIA</v>
          </cell>
        </row>
        <row r="50">
          <cell r="A50" t="str">
            <v>SAP BAGES - BERGUEDÀ - SOLSONÈS</v>
          </cell>
        </row>
        <row r="51">
          <cell r="A51" t="str">
            <v>SAP OSONA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5"/>
  <sheetViews>
    <sheetView tabSelected="1" zoomScale="85" zoomScaleNormal="85" workbookViewId="0">
      <pane xSplit="1" ySplit="1" topLeftCell="B2" activePane="bottomRight" state="frozen"/>
      <selection activeCell="H52" sqref="H52"/>
      <selection pane="topRight" activeCell="H52" sqref="H52"/>
      <selection pane="bottomLeft" activeCell="H52" sqref="H52"/>
      <selection pane="bottomRight" activeCell="J15" sqref="J15"/>
    </sheetView>
  </sheetViews>
  <sheetFormatPr defaultColWidth="9.140625" defaultRowHeight="15" x14ac:dyDescent="0.25"/>
  <cols>
    <col min="1" max="1" width="72.140625" bestFit="1" customWidth="1"/>
    <col min="2" max="10" width="9.140625" style="22"/>
    <col min="11" max="12" width="10.28515625" style="17" hidden="1" customWidth="1"/>
    <col min="13" max="13" width="10.28515625" style="18" hidden="1" customWidth="1"/>
    <col min="14" max="14" width="10.28515625" style="22" hidden="1" customWidth="1"/>
    <col min="15" max="15" width="0" hidden="1" customWidth="1"/>
    <col min="16" max="17" width="16.5703125" customWidth="1"/>
    <col min="18" max="18" width="4.85546875" customWidth="1"/>
    <col min="19" max="19" width="16.5703125" customWidth="1"/>
  </cols>
  <sheetData>
    <row r="1" spans="1:15" s="5" customFormat="1" ht="68.25" x14ac:dyDescent="0.2">
      <c r="A1" s="1">
        <f>COUNTA(B1:J1)</f>
        <v>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3" t="s">
        <v>9</v>
      </c>
      <c r="L1" s="3" t="s">
        <v>10</v>
      </c>
      <c r="M1" s="4" t="s">
        <v>11</v>
      </c>
      <c r="N1" s="3" t="s">
        <v>12</v>
      </c>
    </row>
    <row r="2" spans="1:15" x14ac:dyDescent="0.25">
      <c r="A2" s="6" t="s">
        <v>13</v>
      </c>
      <c r="B2" s="7">
        <v>3550</v>
      </c>
      <c r="C2" s="7">
        <v>2114</v>
      </c>
      <c r="D2" s="7">
        <v>1914</v>
      </c>
      <c r="E2" s="7">
        <v>1464</v>
      </c>
      <c r="F2" s="7">
        <v>1250</v>
      </c>
      <c r="G2" s="7">
        <v>1499</v>
      </c>
      <c r="H2" s="7">
        <v>1437</v>
      </c>
      <c r="I2" s="7">
        <v>5268</v>
      </c>
      <c r="J2" s="7">
        <v>1250</v>
      </c>
      <c r="K2" s="8"/>
      <c r="L2" s="8"/>
      <c r="M2" s="9"/>
      <c r="N2" s="8"/>
      <c r="O2" s="5"/>
    </row>
    <row r="3" spans="1:15" ht="16.5" customHeight="1" x14ac:dyDescent="0.25">
      <c r="A3" s="10" t="s">
        <v>14</v>
      </c>
      <c r="B3" s="11">
        <v>2</v>
      </c>
      <c r="C3" s="12">
        <v>2</v>
      </c>
      <c r="D3" s="11">
        <v>2</v>
      </c>
      <c r="E3" s="12">
        <v>1</v>
      </c>
      <c r="F3" s="11">
        <v>1</v>
      </c>
      <c r="G3" s="12">
        <v>1</v>
      </c>
      <c r="H3" s="11">
        <v>2</v>
      </c>
      <c r="I3" s="12">
        <v>2</v>
      </c>
      <c r="J3" s="11"/>
      <c r="K3" s="8"/>
      <c r="L3" s="8"/>
      <c r="M3" s="9"/>
      <c r="N3" s="8"/>
      <c r="O3" s="5"/>
    </row>
    <row r="4" spans="1:15" x14ac:dyDescent="0.25">
      <c r="A4" s="10" t="s">
        <v>15</v>
      </c>
      <c r="B4" s="11"/>
      <c r="C4" s="12"/>
      <c r="D4" s="11"/>
      <c r="E4" s="12"/>
      <c r="F4" s="11"/>
      <c r="G4" s="12"/>
      <c r="H4" s="11"/>
      <c r="I4" s="12"/>
      <c r="J4" s="11">
        <v>1</v>
      </c>
      <c r="K4" s="8"/>
      <c r="L4" s="8"/>
      <c r="M4" s="9"/>
      <c r="N4" s="8"/>
      <c r="O4" s="5"/>
    </row>
    <row r="5" spans="1:15" x14ac:dyDescent="0.25">
      <c r="A5" s="6" t="s">
        <v>16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13"/>
      <c r="N5" s="13"/>
      <c r="O5" s="13">
        <f>SUM(N6:N18)/$A$1</f>
        <v>0</v>
      </c>
    </row>
    <row r="6" spans="1:15" s="19" customFormat="1" ht="15" customHeight="1" x14ac:dyDescent="0.25">
      <c r="A6" s="14" t="s">
        <v>17</v>
      </c>
      <c r="B6" s="15"/>
      <c r="C6" s="16"/>
      <c r="D6" s="15"/>
      <c r="E6" s="16"/>
      <c r="F6" s="15"/>
      <c r="G6" s="16"/>
      <c r="H6" s="15"/>
      <c r="I6" s="16"/>
      <c r="J6" s="15"/>
      <c r="K6" s="17">
        <f t="shared" ref="K6:K18" si="0">SUM(B6:J6)</f>
        <v>0</v>
      </c>
      <c r="L6" s="17">
        <f>COUNT(#REF!)</f>
        <v>0</v>
      </c>
      <c r="M6" s="18">
        <v>8</v>
      </c>
      <c r="N6" s="18">
        <f>M6*L6</f>
        <v>0</v>
      </c>
      <c r="O6">
        <v>2</v>
      </c>
    </row>
    <row r="7" spans="1:15" s="19" customFormat="1" x14ac:dyDescent="0.25">
      <c r="A7" s="14" t="s">
        <v>18</v>
      </c>
      <c r="B7" s="15"/>
      <c r="C7" s="16"/>
      <c r="D7" s="15"/>
      <c r="E7" s="16"/>
      <c r="F7" s="15"/>
      <c r="G7" s="16"/>
      <c r="H7" s="15"/>
      <c r="I7" s="16"/>
      <c r="J7" s="15"/>
      <c r="K7" s="17">
        <f t="shared" si="0"/>
        <v>0</v>
      </c>
      <c r="L7" s="17">
        <f t="shared" ref="L7:L9" si="1">COUNT(#REF!)</f>
        <v>0</v>
      </c>
      <c r="M7" s="18">
        <f>0.08*4+0.08*2+1</f>
        <v>1.48</v>
      </c>
      <c r="N7" s="18">
        <f>M7*K7</f>
        <v>0</v>
      </c>
      <c r="O7">
        <v>2</v>
      </c>
    </row>
    <row r="8" spans="1:15" s="19" customFormat="1" x14ac:dyDescent="0.25">
      <c r="A8" s="20" t="s">
        <v>19</v>
      </c>
      <c r="B8" s="15"/>
      <c r="C8" s="16"/>
      <c r="D8" s="15"/>
      <c r="E8" s="16"/>
      <c r="F8" s="15"/>
      <c r="G8" s="16"/>
      <c r="H8" s="15"/>
      <c r="I8" s="16"/>
      <c r="J8" s="15"/>
      <c r="K8" s="17">
        <f t="shared" si="0"/>
        <v>0</v>
      </c>
      <c r="L8" s="17">
        <f t="shared" si="1"/>
        <v>0</v>
      </c>
      <c r="M8" s="18">
        <f>0.33*4+3*0.2</f>
        <v>1.9200000000000002</v>
      </c>
      <c r="N8" s="18">
        <f>M8*K8</f>
        <v>0</v>
      </c>
      <c r="O8">
        <v>2</v>
      </c>
    </row>
    <row r="9" spans="1:15" s="19" customFormat="1" x14ac:dyDescent="0.25">
      <c r="A9" s="20" t="s">
        <v>20</v>
      </c>
      <c r="B9" s="15"/>
      <c r="C9" s="16"/>
      <c r="D9" s="15"/>
      <c r="E9" s="16"/>
      <c r="F9" s="15"/>
      <c r="G9" s="16"/>
      <c r="H9" s="15"/>
      <c r="I9" s="16"/>
      <c r="J9" s="15"/>
      <c r="K9" s="17">
        <f t="shared" si="0"/>
        <v>0</v>
      </c>
      <c r="L9" s="17">
        <f t="shared" si="1"/>
        <v>0</v>
      </c>
      <c r="M9" s="18">
        <f>0.16*4+0.08*2+0.08*2+0.33+0.75*0.2</f>
        <v>1.44</v>
      </c>
      <c r="N9" s="18">
        <f>M9*K9</f>
        <v>0</v>
      </c>
      <c r="O9">
        <v>2</v>
      </c>
    </row>
    <row r="10" spans="1:15" s="19" customFormat="1" x14ac:dyDescent="0.25">
      <c r="A10" s="20" t="s">
        <v>21</v>
      </c>
      <c r="B10" s="15"/>
      <c r="C10" s="16"/>
      <c r="D10" s="15"/>
      <c r="E10" s="16"/>
      <c r="F10" s="15"/>
      <c r="G10" s="16"/>
      <c r="H10" s="15"/>
      <c r="I10" s="16"/>
      <c r="J10" s="15"/>
      <c r="K10" s="17">
        <f t="shared" si="0"/>
        <v>0</v>
      </c>
      <c r="L10" s="17"/>
      <c r="M10" s="18">
        <f>0.16*4+0.08*2+0.08*2+0.33+0.75*0.2</f>
        <v>1.44</v>
      </c>
      <c r="N10" s="18"/>
      <c r="O10">
        <v>2</v>
      </c>
    </row>
    <row r="11" spans="1:15" s="19" customFormat="1" x14ac:dyDescent="0.25">
      <c r="A11" s="20" t="s">
        <v>22</v>
      </c>
      <c r="B11" s="15"/>
      <c r="C11" s="16"/>
      <c r="D11" s="15"/>
      <c r="E11" s="16"/>
      <c r="F11" s="15"/>
      <c r="G11" s="16"/>
      <c r="H11" s="15"/>
      <c r="I11" s="16"/>
      <c r="J11" s="15"/>
      <c r="K11" s="17">
        <f t="shared" si="0"/>
        <v>0</v>
      </c>
      <c r="L11" s="17">
        <f t="shared" ref="L11" si="2">COUNT(#REF!)</f>
        <v>0</v>
      </c>
      <c r="M11" s="18">
        <f>0.08*4+0.25</f>
        <v>0.57000000000000006</v>
      </c>
      <c r="N11" s="18">
        <f>M11*K11</f>
        <v>0</v>
      </c>
      <c r="O11">
        <v>2</v>
      </c>
    </row>
    <row r="12" spans="1:15" s="19" customFormat="1" x14ac:dyDescent="0.25">
      <c r="A12" s="20" t="s">
        <v>23</v>
      </c>
      <c r="B12" s="15"/>
      <c r="C12" s="16"/>
      <c r="D12" s="15"/>
      <c r="E12" s="16"/>
      <c r="F12" s="15"/>
      <c r="G12" s="16"/>
      <c r="H12" s="15"/>
      <c r="I12" s="16"/>
      <c r="J12" s="15"/>
      <c r="K12" s="17">
        <f t="shared" si="0"/>
        <v>0</v>
      </c>
      <c r="L12" s="17">
        <f>COUNT(#REF!)</f>
        <v>0</v>
      </c>
      <c r="M12" s="18">
        <f>0.75*4+0.08*2+4</f>
        <v>7.16</v>
      </c>
      <c r="N12" s="18">
        <f>M12*L12</f>
        <v>0</v>
      </c>
      <c r="O12">
        <v>2</v>
      </c>
    </row>
    <row r="13" spans="1:15" s="19" customFormat="1" x14ac:dyDescent="0.25">
      <c r="A13" s="20" t="s">
        <v>24</v>
      </c>
      <c r="B13" s="15"/>
      <c r="C13" s="16"/>
      <c r="D13" s="15"/>
      <c r="E13" s="16"/>
      <c r="F13" s="15"/>
      <c r="G13" s="16"/>
      <c r="H13" s="15"/>
      <c r="I13" s="16"/>
      <c r="J13" s="15"/>
      <c r="K13" s="17">
        <f t="shared" si="0"/>
        <v>0</v>
      </c>
      <c r="L13" s="17"/>
      <c r="M13" s="18">
        <v>3</v>
      </c>
      <c r="N13" s="18"/>
      <c r="O13">
        <v>2</v>
      </c>
    </row>
    <row r="14" spans="1:15" s="19" customFormat="1" x14ac:dyDescent="0.25">
      <c r="A14" s="20" t="s">
        <v>25</v>
      </c>
      <c r="B14" s="15"/>
      <c r="C14" s="16"/>
      <c r="D14" s="15"/>
      <c r="E14" s="16"/>
      <c r="F14" s="15"/>
      <c r="G14" s="16"/>
      <c r="H14" s="15"/>
      <c r="I14" s="16"/>
      <c r="J14" s="15"/>
      <c r="K14" s="17">
        <f t="shared" si="0"/>
        <v>0</v>
      </c>
      <c r="L14" s="17">
        <f t="shared" ref="L14" si="3">COUNT(#REF!)</f>
        <v>0</v>
      </c>
      <c r="M14" s="18">
        <f>0.5*4+0.5*2+0.25</f>
        <v>3.25</v>
      </c>
      <c r="N14" s="18">
        <f>M14*K14</f>
        <v>0</v>
      </c>
      <c r="O14">
        <v>2</v>
      </c>
    </row>
    <row r="15" spans="1:15" s="19" customFormat="1" x14ac:dyDescent="0.25">
      <c r="A15" s="20" t="s">
        <v>26</v>
      </c>
      <c r="B15" s="15"/>
      <c r="C15" s="16"/>
      <c r="D15" s="15"/>
      <c r="E15" s="16"/>
      <c r="F15" s="15"/>
      <c r="G15" s="16"/>
      <c r="H15" s="15"/>
      <c r="I15" s="16"/>
      <c r="J15" s="15"/>
      <c r="K15" s="17">
        <f t="shared" si="0"/>
        <v>0</v>
      </c>
      <c r="L15" s="17"/>
      <c r="M15" s="18"/>
      <c r="N15" s="18"/>
      <c r="O15">
        <v>2</v>
      </c>
    </row>
    <row r="16" spans="1:15" s="19" customFormat="1" x14ac:dyDescent="0.25">
      <c r="A16" s="14" t="s">
        <v>27</v>
      </c>
      <c r="B16" s="15"/>
      <c r="C16" s="16"/>
      <c r="D16" s="15"/>
      <c r="E16" s="16"/>
      <c r="F16" s="15"/>
      <c r="G16" s="16"/>
      <c r="H16" s="15"/>
      <c r="I16" s="16"/>
      <c r="J16" s="15"/>
      <c r="K16" s="17">
        <f t="shared" si="0"/>
        <v>0</v>
      </c>
      <c r="L16" s="17">
        <f t="shared" ref="L16" si="4">COUNT(#REF!)</f>
        <v>0</v>
      </c>
      <c r="M16" s="18">
        <f>0.08*4</f>
        <v>0.32</v>
      </c>
      <c r="N16" s="18">
        <f>M16*K16</f>
        <v>0</v>
      </c>
      <c r="O16">
        <v>2</v>
      </c>
    </row>
    <row r="17" spans="1:15" s="19" customFormat="1" x14ac:dyDescent="0.25">
      <c r="A17" s="14" t="s">
        <v>28</v>
      </c>
      <c r="B17" s="15"/>
      <c r="C17" s="16"/>
      <c r="D17" s="15"/>
      <c r="E17" s="16"/>
      <c r="F17" s="15"/>
      <c r="G17" s="16"/>
      <c r="H17" s="15"/>
      <c r="I17" s="16"/>
      <c r="J17" s="15"/>
      <c r="K17" s="17">
        <f t="shared" si="0"/>
        <v>0</v>
      </c>
      <c r="L17" s="17"/>
      <c r="M17" s="18">
        <f>0.03*4+0.08*2+0.08</f>
        <v>0.36000000000000004</v>
      </c>
      <c r="N17" s="18"/>
      <c r="O17">
        <v>2</v>
      </c>
    </row>
    <row r="18" spans="1:15" s="19" customFormat="1" x14ac:dyDescent="0.25">
      <c r="A18" s="14" t="s">
        <v>29</v>
      </c>
      <c r="B18" s="15"/>
      <c r="C18" s="16"/>
      <c r="D18" s="15"/>
      <c r="E18" s="16"/>
      <c r="F18" s="15"/>
      <c r="G18" s="16"/>
      <c r="H18" s="15"/>
      <c r="I18" s="16"/>
      <c r="J18" s="15"/>
      <c r="K18" s="17">
        <f t="shared" si="0"/>
        <v>0</v>
      </c>
      <c r="L18" s="17">
        <f t="shared" ref="L18" si="5">COUNT(#REF!)</f>
        <v>0</v>
      </c>
      <c r="M18" s="18">
        <f>0.03*4+0.08*2+0.08</f>
        <v>0.36000000000000004</v>
      </c>
      <c r="N18" s="18">
        <f>M18*K18</f>
        <v>0</v>
      </c>
      <c r="O18">
        <v>2</v>
      </c>
    </row>
    <row r="19" spans="1:15" x14ac:dyDescent="0.25">
      <c r="A19" s="6" t="s">
        <v>30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13"/>
      <c r="N19" s="13"/>
      <c r="O19" s="13"/>
    </row>
    <row r="20" spans="1:15" s="19" customFormat="1" ht="15" customHeight="1" x14ac:dyDescent="0.25">
      <c r="A20" s="20" t="s">
        <v>31</v>
      </c>
      <c r="B20" s="15"/>
      <c r="C20" s="16"/>
      <c r="D20" s="15"/>
      <c r="E20" s="16"/>
      <c r="F20" s="15"/>
      <c r="G20" s="16"/>
      <c r="H20" s="15"/>
      <c r="I20" s="16"/>
      <c r="J20" s="15"/>
      <c r="K20" s="17">
        <f>SUM(B20:J20)</f>
        <v>0</v>
      </c>
      <c r="L20" s="17"/>
      <c r="M20" s="18"/>
      <c r="N20" s="18"/>
      <c r="O20"/>
    </row>
    <row r="21" spans="1:15" s="19" customFormat="1" x14ac:dyDescent="0.25">
      <c r="A21" s="20" t="s">
        <v>32</v>
      </c>
      <c r="B21" s="15"/>
      <c r="C21" s="16"/>
      <c r="D21" s="15"/>
      <c r="E21" s="16"/>
      <c r="F21" s="15"/>
      <c r="G21" s="16"/>
      <c r="H21" s="15"/>
      <c r="I21" s="16"/>
      <c r="J21" s="15"/>
      <c r="K21" s="17">
        <f>SUM(B21:J21)</f>
        <v>0</v>
      </c>
      <c r="L21" s="17"/>
      <c r="M21" s="18"/>
      <c r="N21" s="18"/>
      <c r="O21"/>
    </row>
    <row r="22" spans="1:15" x14ac:dyDescent="0.25">
      <c r="A22" s="6" t="s">
        <v>33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3"/>
      <c r="N22" s="13"/>
      <c r="O22" s="13">
        <f>SUM(N23:N26)/$A$1</f>
        <v>12.777777777777779</v>
      </c>
    </row>
    <row r="23" spans="1:15" x14ac:dyDescent="0.25">
      <c r="A23" s="21" t="s">
        <v>34</v>
      </c>
      <c r="B23" s="11">
        <v>1</v>
      </c>
      <c r="C23" s="12">
        <v>1</v>
      </c>
      <c r="D23" s="11">
        <v>1</v>
      </c>
      <c r="E23" s="12">
        <v>1</v>
      </c>
      <c r="F23" s="11">
        <v>1</v>
      </c>
      <c r="G23" s="12">
        <v>1</v>
      </c>
      <c r="H23" s="11">
        <v>1</v>
      </c>
      <c r="I23" s="12">
        <v>1</v>
      </c>
      <c r="J23" s="11">
        <v>1</v>
      </c>
      <c r="K23" s="17">
        <f>SUM(B23:J23)</f>
        <v>9</v>
      </c>
      <c r="M23" s="18">
        <v>10</v>
      </c>
      <c r="N23" s="18">
        <f>M23*K23</f>
        <v>90</v>
      </c>
      <c r="O23">
        <v>1</v>
      </c>
    </row>
    <row r="24" spans="1:15" x14ac:dyDescent="0.25">
      <c r="A24" s="21" t="s">
        <v>35</v>
      </c>
      <c r="B24" s="11"/>
      <c r="C24" s="12"/>
      <c r="D24" s="11"/>
      <c r="E24" s="12"/>
      <c r="F24" s="11"/>
      <c r="G24" s="12"/>
      <c r="H24" s="11"/>
      <c r="I24" s="12">
        <v>1</v>
      </c>
      <c r="J24" s="11"/>
      <c r="K24" s="17">
        <f>SUM(B24:J24)</f>
        <v>1</v>
      </c>
      <c r="M24" s="18">
        <v>15</v>
      </c>
      <c r="N24" s="18">
        <f>M24*K24</f>
        <v>15</v>
      </c>
      <c r="O24">
        <v>1</v>
      </c>
    </row>
    <row r="25" spans="1:15" x14ac:dyDescent="0.25">
      <c r="A25" s="21" t="s">
        <v>36</v>
      </c>
      <c r="B25" s="22">
        <v>1</v>
      </c>
      <c r="C25" s="23"/>
      <c r="E25" s="23"/>
      <c r="G25" s="23"/>
      <c r="I25" s="23"/>
      <c r="K25" s="17">
        <f>SUM(B25:J25)</f>
        <v>1</v>
      </c>
      <c r="M25" s="18">
        <f>5</f>
        <v>5</v>
      </c>
      <c r="N25" s="18">
        <f>M25*K25</f>
        <v>5</v>
      </c>
    </row>
    <row r="26" spans="1:15" x14ac:dyDescent="0.25">
      <c r="A26" s="24" t="s">
        <v>37</v>
      </c>
      <c r="B26" s="11">
        <v>4</v>
      </c>
      <c r="C26" s="12">
        <v>1</v>
      </c>
      <c r="D26" s="11">
        <v>2</v>
      </c>
      <c r="E26" s="12">
        <v>2</v>
      </c>
      <c r="F26" s="11">
        <v>2</v>
      </c>
      <c r="G26" s="12">
        <v>2</v>
      </c>
      <c r="H26" s="11">
        <v>1</v>
      </c>
      <c r="I26" s="12">
        <v>4</v>
      </c>
      <c r="J26" s="11">
        <v>2</v>
      </c>
      <c r="K26" s="17">
        <f>SUM(B26:J26)</f>
        <v>20</v>
      </c>
      <c r="M26" s="18">
        <v>0.25</v>
      </c>
      <c r="N26" s="18">
        <f>M26*K26</f>
        <v>5</v>
      </c>
      <c r="O26">
        <v>1</v>
      </c>
    </row>
    <row r="27" spans="1:15" x14ac:dyDescent="0.25">
      <c r="A27" s="6" t="s">
        <v>38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13"/>
      <c r="N27" s="13"/>
      <c r="O27" s="13">
        <f>SUM(N28:N52)/$A$1</f>
        <v>140.87166666666664</v>
      </c>
    </row>
    <row r="28" spans="1:15" x14ac:dyDescent="0.25">
      <c r="A28" s="25" t="s">
        <v>39</v>
      </c>
      <c r="B28" s="11">
        <v>143</v>
      </c>
      <c r="C28" s="12"/>
      <c r="D28" s="11"/>
      <c r="E28" s="12">
        <v>73</v>
      </c>
      <c r="F28" s="11">
        <v>42</v>
      </c>
      <c r="G28" s="12"/>
      <c r="H28" s="11"/>
      <c r="I28" s="12">
        <v>14</v>
      </c>
      <c r="J28" s="11"/>
      <c r="K28" s="17">
        <f t="shared" ref="K28:K52" si="6">SUM(B28:J28)</f>
        <v>272</v>
      </c>
      <c r="M28" s="18">
        <f>0.08*12+0.1*2+0.15</f>
        <v>1.3099999999999998</v>
      </c>
      <c r="N28" s="18">
        <f>M28*K28</f>
        <v>356.31999999999994</v>
      </c>
      <c r="O28">
        <v>3</v>
      </c>
    </row>
    <row r="29" spans="1:15" x14ac:dyDescent="0.25">
      <c r="A29" s="25" t="s">
        <v>40</v>
      </c>
      <c r="B29" s="11">
        <v>3</v>
      </c>
      <c r="C29" s="12">
        <v>13</v>
      </c>
      <c r="D29" s="11">
        <v>2</v>
      </c>
      <c r="E29" s="12"/>
      <c r="F29" s="11"/>
      <c r="G29" s="12">
        <v>10</v>
      </c>
      <c r="H29" s="11"/>
      <c r="I29" s="12">
        <v>8</v>
      </c>
      <c r="J29" s="11">
        <v>14</v>
      </c>
      <c r="K29" s="17">
        <f t="shared" si="6"/>
        <v>50</v>
      </c>
      <c r="M29" s="18">
        <f>0.25*12+0.5*2+0.75</f>
        <v>4.75</v>
      </c>
      <c r="N29" s="18">
        <f>M29*K29</f>
        <v>237.5</v>
      </c>
      <c r="O29">
        <v>3</v>
      </c>
    </row>
    <row r="30" spans="1:15" x14ac:dyDescent="0.25">
      <c r="A30" s="26" t="s">
        <v>41</v>
      </c>
      <c r="B30" s="27"/>
      <c r="C30" s="27"/>
      <c r="D30" s="27"/>
      <c r="E30" s="27"/>
      <c r="F30" s="27"/>
      <c r="G30" s="27"/>
      <c r="H30" s="27"/>
      <c r="I30" s="27"/>
      <c r="J30" s="27"/>
      <c r="K30" s="17">
        <f t="shared" si="6"/>
        <v>0</v>
      </c>
      <c r="N30" s="18"/>
      <c r="O30">
        <v>3</v>
      </c>
    </row>
    <row r="31" spans="1:15" ht="15" customHeight="1" x14ac:dyDescent="0.25">
      <c r="A31" s="28" t="s">
        <v>42</v>
      </c>
      <c r="B31" s="11">
        <v>1</v>
      </c>
      <c r="C31" s="12">
        <v>1</v>
      </c>
      <c r="D31" s="11">
        <v>1</v>
      </c>
      <c r="E31" s="12">
        <v>1</v>
      </c>
      <c r="F31" s="11">
        <v>1</v>
      </c>
      <c r="G31" s="12">
        <v>1</v>
      </c>
      <c r="H31" s="11">
        <v>1</v>
      </c>
      <c r="I31" s="12">
        <v>1</v>
      </c>
      <c r="J31" s="11">
        <v>1</v>
      </c>
      <c r="K31" s="17">
        <f t="shared" si="6"/>
        <v>9</v>
      </c>
      <c r="M31" s="18">
        <f>0.1*24+0.1*12+0.1+0.08+2+0.5</f>
        <v>6.2800000000000011</v>
      </c>
      <c r="N31" s="18">
        <f>M31*K31</f>
        <v>56.52000000000001</v>
      </c>
      <c r="O31">
        <v>3</v>
      </c>
    </row>
    <row r="32" spans="1:15" x14ac:dyDescent="0.25">
      <c r="A32" s="28" t="s">
        <v>43</v>
      </c>
      <c r="B32" s="11"/>
      <c r="C32" s="12"/>
      <c r="D32" s="11"/>
      <c r="E32" s="12"/>
      <c r="F32" s="11"/>
      <c r="G32" s="12"/>
      <c r="H32" s="11"/>
      <c r="I32" s="12"/>
      <c r="J32" s="11"/>
      <c r="K32" s="17">
        <f t="shared" si="6"/>
        <v>0</v>
      </c>
      <c r="M32" s="18">
        <f>0.2*24+0.16+4+2+4*0.25+0.33</f>
        <v>12.290000000000001</v>
      </c>
      <c r="N32" s="18">
        <f t="shared" ref="N32:N40" si="7">M32*K32</f>
        <v>0</v>
      </c>
      <c r="O32">
        <v>3</v>
      </c>
    </row>
    <row r="33" spans="1:15" x14ac:dyDescent="0.25">
      <c r="A33" s="28" t="s">
        <v>44</v>
      </c>
      <c r="B33" s="11">
        <v>1</v>
      </c>
      <c r="C33" s="12">
        <v>1</v>
      </c>
      <c r="D33" s="11"/>
      <c r="E33" s="12">
        <v>1</v>
      </c>
      <c r="F33" s="11"/>
      <c r="G33" s="12">
        <v>1</v>
      </c>
      <c r="H33" s="11"/>
      <c r="I33" s="12">
        <v>1</v>
      </c>
      <c r="J33" s="11"/>
      <c r="K33" s="17">
        <f t="shared" si="6"/>
        <v>5</v>
      </c>
      <c r="M33" s="18">
        <f>0.2*24+0.16+4+2+4*0.25+0.33</f>
        <v>12.290000000000001</v>
      </c>
      <c r="N33" s="18">
        <f t="shared" si="7"/>
        <v>61.45</v>
      </c>
      <c r="O33">
        <v>3</v>
      </c>
    </row>
    <row r="34" spans="1:15" x14ac:dyDescent="0.25">
      <c r="A34" s="28" t="s">
        <v>45</v>
      </c>
      <c r="B34" s="11"/>
      <c r="C34" s="12"/>
      <c r="D34" s="11"/>
      <c r="E34" s="12"/>
      <c r="F34" s="11"/>
      <c r="G34" s="12"/>
      <c r="H34" s="11"/>
      <c r="I34" s="12"/>
      <c r="J34" s="11"/>
      <c r="K34" s="17">
        <f t="shared" si="6"/>
        <v>0</v>
      </c>
      <c r="M34" s="18">
        <f>0.2*24+0.16+4+2+4*0.25+0.33</f>
        <v>12.290000000000001</v>
      </c>
      <c r="N34" s="18">
        <f t="shared" si="7"/>
        <v>0</v>
      </c>
      <c r="O34">
        <v>3</v>
      </c>
    </row>
    <row r="35" spans="1:15" x14ac:dyDescent="0.25">
      <c r="A35" s="28" t="s">
        <v>46</v>
      </c>
      <c r="B35" s="11"/>
      <c r="C35" s="12"/>
      <c r="D35" s="11"/>
      <c r="E35" s="12"/>
      <c r="F35" s="11">
        <v>1</v>
      </c>
      <c r="G35" s="12"/>
      <c r="H35" s="11"/>
      <c r="I35" s="12"/>
      <c r="J35" s="11"/>
      <c r="K35" s="17">
        <f t="shared" si="6"/>
        <v>1</v>
      </c>
      <c r="M35" s="18">
        <f>0.2*24+0.16+4+2+4*0.25+0.33</f>
        <v>12.290000000000001</v>
      </c>
      <c r="N35" s="18">
        <f t="shared" si="7"/>
        <v>12.290000000000001</v>
      </c>
      <c r="O35">
        <v>3</v>
      </c>
    </row>
    <row r="36" spans="1:15" x14ac:dyDescent="0.25">
      <c r="A36" s="28" t="s">
        <v>47</v>
      </c>
      <c r="B36" s="11"/>
      <c r="C36" s="12"/>
      <c r="D36" s="11"/>
      <c r="E36" s="12"/>
      <c r="F36" s="11"/>
      <c r="G36" s="12"/>
      <c r="H36" s="11"/>
      <c r="I36" s="12"/>
      <c r="J36" s="11"/>
      <c r="K36" s="17">
        <f t="shared" si="6"/>
        <v>0</v>
      </c>
      <c r="M36" s="18">
        <f>0.75*12+1*2+1.5+0.5*0.5+1*0.2</f>
        <v>12.95</v>
      </c>
      <c r="N36" s="18">
        <f t="shared" si="7"/>
        <v>0</v>
      </c>
      <c r="O36">
        <v>3</v>
      </c>
    </row>
    <row r="37" spans="1:15" x14ac:dyDescent="0.25">
      <c r="A37" s="28" t="s">
        <v>48</v>
      </c>
      <c r="B37" s="11"/>
      <c r="C37" s="12">
        <v>1</v>
      </c>
      <c r="D37" s="11">
        <v>3</v>
      </c>
      <c r="E37" s="12"/>
      <c r="F37" s="11"/>
      <c r="G37" s="12"/>
      <c r="H37" s="11"/>
      <c r="I37" s="12"/>
      <c r="J37" s="11"/>
      <c r="K37" s="17">
        <f t="shared" si="6"/>
        <v>4</v>
      </c>
      <c r="M37" s="18">
        <f>0.75*12+1*2+1.5+0.5*0.5+1*0.2</f>
        <v>12.95</v>
      </c>
      <c r="N37" s="18">
        <f t="shared" si="7"/>
        <v>51.8</v>
      </c>
      <c r="O37">
        <v>3</v>
      </c>
    </row>
    <row r="38" spans="1:15" x14ac:dyDescent="0.25">
      <c r="A38" s="28" t="s">
        <v>49</v>
      </c>
      <c r="B38" s="11">
        <v>2</v>
      </c>
      <c r="C38" s="12">
        <v>1</v>
      </c>
      <c r="D38" s="11"/>
      <c r="E38" s="12">
        <v>2</v>
      </c>
      <c r="F38" s="11"/>
      <c r="G38" s="12">
        <v>1</v>
      </c>
      <c r="H38" s="11"/>
      <c r="I38" s="12">
        <v>3</v>
      </c>
      <c r="J38" s="11"/>
      <c r="K38" s="17">
        <f t="shared" si="6"/>
        <v>9</v>
      </c>
      <c r="M38" s="18">
        <f>0.8*12+1*2+1.5+0.75*0.5+1*0.2</f>
        <v>13.675000000000001</v>
      </c>
      <c r="N38" s="18">
        <f t="shared" si="7"/>
        <v>123.075</v>
      </c>
      <c r="O38">
        <v>3</v>
      </c>
    </row>
    <row r="39" spans="1:15" x14ac:dyDescent="0.25">
      <c r="A39" s="28" t="s">
        <v>50</v>
      </c>
      <c r="B39" s="11"/>
      <c r="C39" s="12"/>
      <c r="D39" s="11"/>
      <c r="E39" s="12"/>
      <c r="F39" s="11"/>
      <c r="G39" s="12"/>
      <c r="H39" s="11"/>
      <c r="I39" s="12"/>
      <c r="J39" s="11"/>
      <c r="K39" s="17">
        <f t="shared" si="6"/>
        <v>0</v>
      </c>
      <c r="M39" s="18">
        <f>1*12+1*2+1.5+0.75*0.5+1*0.2</f>
        <v>16.074999999999999</v>
      </c>
      <c r="N39" s="18">
        <f t="shared" si="7"/>
        <v>0</v>
      </c>
      <c r="O39">
        <v>3</v>
      </c>
    </row>
    <row r="40" spans="1:15" x14ac:dyDescent="0.25">
      <c r="A40" s="28" t="s">
        <v>51</v>
      </c>
      <c r="B40" s="11"/>
      <c r="C40" s="12"/>
      <c r="D40" s="11"/>
      <c r="E40" s="12"/>
      <c r="F40" s="11"/>
      <c r="G40" s="12"/>
      <c r="H40" s="11"/>
      <c r="I40" s="12"/>
      <c r="J40" s="11"/>
      <c r="K40" s="17">
        <f t="shared" si="6"/>
        <v>0</v>
      </c>
      <c r="M40" s="18">
        <f>1*12+1*2+1.5+0.75*0.5+1*0.2</f>
        <v>16.074999999999999</v>
      </c>
      <c r="N40" s="18">
        <f t="shared" si="7"/>
        <v>0</v>
      </c>
      <c r="O40">
        <v>3</v>
      </c>
    </row>
    <row r="41" spans="1:15" x14ac:dyDescent="0.25">
      <c r="A41" s="26" t="s">
        <v>52</v>
      </c>
      <c r="B41" s="27"/>
      <c r="C41" s="27"/>
      <c r="D41" s="27"/>
      <c r="E41" s="27"/>
      <c r="F41" s="27"/>
      <c r="G41" s="27"/>
      <c r="H41" s="27"/>
      <c r="I41" s="27"/>
      <c r="J41" s="27"/>
      <c r="K41" s="17">
        <f t="shared" si="6"/>
        <v>0</v>
      </c>
      <c r="N41" s="18"/>
      <c r="O41">
        <v>3</v>
      </c>
    </row>
    <row r="42" spans="1:15" x14ac:dyDescent="0.25">
      <c r="A42" s="28" t="s">
        <v>53</v>
      </c>
      <c r="B42" s="11">
        <v>4</v>
      </c>
      <c r="C42" s="12">
        <v>4</v>
      </c>
      <c r="D42" s="11">
        <v>8</v>
      </c>
      <c r="E42" s="12">
        <v>5</v>
      </c>
      <c r="F42" s="11">
        <v>2</v>
      </c>
      <c r="G42" s="12">
        <v>2</v>
      </c>
      <c r="H42" s="11">
        <v>20</v>
      </c>
      <c r="I42" s="12">
        <v>10</v>
      </c>
      <c r="J42" s="11">
        <v>2</v>
      </c>
      <c r="K42" s="17">
        <f t="shared" si="6"/>
        <v>57</v>
      </c>
      <c r="M42" s="18">
        <f>0.25*12+0.5*2*0.5</f>
        <v>3.5</v>
      </c>
      <c r="N42" s="18">
        <f t="shared" ref="N42:N52" si="8">M42*K42</f>
        <v>199.5</v>
      </c>
      <c r="O42">
        <v>3</v>
      </c>
    </row>
    <row r="43" spans="1:15" x14ac:dyDescent="0.25">
      <c r="A43" s="28" t="s">
        <v>54</v>
      </c>
      <c r="B43" s="11"/>
      <c r="C43" s="12"/>
      <c r="D43" s="11">
        <v>2</v>
      </c>
      <c r="E43" s="12"/>
      <c r="F43" s="11">
        <v>4</v>
      </c>
      <c r="G43" s="12"/>
      <c r="H43" s="11">
        <v>5</v>
      </c>
      <c r="I43" s="12"/>
      <c r="J43" s="11"/>
      <c r="K43" s="17">
        <f t="shared" si="6"/>
        <v>11</v>
      </c>
      <c r="M43" s="18">
        <f>0.33*12+0.5*2*0.5</f>
        <v>4.46</v>
      </c>
      <c r="N43" s="18">
        <f t="shared" si="8"/>
        <v>49.06</v>
      </c>
      <c r="O43">
        <v>3</v>
      </c>
    </row>
    <row r="44" spans="1:15" x14ac:dyDescent="0.25">
      <c r="A44" s="28" t="s">
        <v>55</v>
      </c>
      <c r="B44" s="11">
        <v>1</v>
      </c>
      <c r="C44" s="12">
        <v>1</v>
      </c>
      <c r="D44" s="11">
        <v>1</v>
      </c>
      <c r="E44" s="12">
        <v>1</v>
      </c>
      <c r="F44" s="11"/>
      <c r="G44" s="12">
        <v>1</v>
      </c>
      <c r="H44" s="11"/>
      <c r="I44" s="12">
        <v>1</v>
      </c>
      <c r="J44" s="11">
        <v>1</v>
      </c>
      <c r="K44" s="17">
        <f t="shared" si="6"/>
        <v>7</v>
      </c>
      <c r="M44" s="18">
        <f>0.5*12+0.5*2*0.5</f>
        <v>6.5</v>
      </c>
      <c r="N44" s="18">
        <f t="shared" si="8"/>
        <v>45.5</v>
      </c>
      <c r="O44">
        <v>3</v>
      </c>
    </row>
    <row r="45" spans="1:15" x14ac:dyDescent="0.25">
      <c r="A45" s="28" t="s">
        <v>56</v>
      </c>
      <c r="B45" s="11"/>
      <c r="C45" s="12"/>
      <c r="D45" s="11"/>
      <c r="E45" s="12"/>
      <c r="F45" s="11"/>
      <c r="G45" s="12"/>
      <c r="H45" s="11"/>
      <c r="I45" s="12"/>
      <c r="J45" s="11"/>
      <c r="K45" s="17">
        <f t="shared" si="6"/>
        <v>0</v>
      </c>
      <c r="N45" s="18">
        <f t="shared" si="8"/>
        <v>0</v>
      </c>
      <c r="O45">
        <v>3</v>
      </c>
    </row>
    <row r="46" spans="1:15" x14ac:dyDescent="0.25">
      <c r="A46" s="28" t="s">
        <v>57</v>
      </c>
      <c r="B46" s="11"/>
      <c r="C46" s="12"/>
      <c r="D46" s="11"/>
      <c r="E46" s="12"/>
      <c r="F46" s="11"/>
      <c r="G46" s="12"/>
      <c r="H46" s="11"/>
      <c r="I46" s="12"/>
      <c r="J46" s="11"/>
      <c r="K46" s="17">
        <f t="shared" si="6"/>
        <v>0</v>
      </c>
      <c r="N46" s="18">
        <f t="shared" si="8"/>
        <v>0</v>
      </c>
      <c r="O46">
        <v>3</v>
      </c>
    </row>
    <row r="47" spans="1:15" x14ac:dyDescent="0.25">
      <c r="A47" s="26" t="s">
        <v>58</v>
      </c>
      <c r="B47" s="27"/>
      <c r="C47" s="27"/>
      <c r="D47" s="27"/>
      <c r="E47" s="27"/>
      <c r="F47" s="27"/>
      <c r="G47" s="27"/>
      <c r="H47" s="27"/>
      <c r="I47" s="27"/>
      <c r="J47" s="27"/>
      <c r="K47" s="17">
        <f t="shared" si="6"/>
        <v>0</v>
      </c>
      <c r="N47" s="18">
        <f t="shared" si="8"/>
        <v>0</v>
      </c>
      <c r="O47">
        <v>3</v>
      </c>
    </row>
    <row r="48" spans="1:15" x14ac:dyDescent="0.25">
      <c r="A48" s="28" t="s">
        <v>59</v>
      </c>
      <c r="B48" s="11"/>
      <c r="C48" s="12"/>
      <c r="D48" s="11">
        <v>4</v>
      </c>
      <c r="E48" s="12"/>
      <c r="F48" s="11"/>
      <c r="G48" s="12"/>
      <c r="H48" s="11">
        <v>1</v>
      </c>
      <c r="I48" s="12"/>
      <c r="J48" s="11">
        <v>1</v>
      </c>
      <c r="K48" s="17">
        <f t="shared" si="6"/>
        <v>6</v>
      </c>
      <c r="M48" s="18">
        <f>0.2*24+0.16+4+2+4*0.25</f>
        <v>11.96</v>
      </c>
      <c r="N48" s="18">
        <f t="shared" si="8"/>
        <v>71.760000000000005</v>
      </c>
      <c r="O48">
        <v>3</v>
      </c>
    </row>
    <row r="49" spans="1:15" x14ac:dyDescent="0.25">
      <c r="A49" s="28" t="s">
        <v>60</v>
      </c>
      <c r="B49" s="11"/>
      <c r="C49" s="12"/>
      <c r="D49" s="11"/>
      <c r="E49" s="12"/>
      <c r="F49" s="11"/>
      <c r="G49" s="12"/>
      <c r="H49" s="11"/>
      <c r="I49" s="12"/>
      <c r="J49" s="11"/>
      <c r="K49" s="17">
        <f t="shared" si="6"/>
        <v>0</v>
      </c>
      <c r="N49" s="18">
        <f t="shared" si="8"/>
        <v>0</v>
      </c>
      <c r="O49">
        <v>3</v>
      </c>
    </row>
    <row r="50" spans="1:15" x14ac:dyDescent="0.25">
      <c r="A50" s="28" t="s">
        <v>61</v>
      </c>
      <c r="B50" s="11"/>
      <c r="C50" s="12"/>
      <c r="D50" s="11"/>
      <c r="E50" s="12"/>
      <c r="F50" s="11"/>
      <c r="G50" s="12"/>
      <c r="H50" s="11"/>
      <c r="I50" s="12"/>
      <c r="J50" s="11"/>
      <c r="K50" s="17">
        <f t="shared" si="6"/>
        <v>0</v>
      </c>
      <c r="M50" s="18">
        <f>0.08*12+0.08*4+1+2*0.2</f>
        <v>2.68</v>
      </c>
      <c r="N50" s="18">
        <f t="shared" si="8"/>
        <v>0</v>
      </c>
      <c r="O50">
        <v>3</v>
      </c>
    </row>
    <row r="51" spans="1:15" x14ac:dyDescent="0.25">
      <c r="A51" s="28" t="s">
        <v>62</v>
      </c>
      <c r="B51" s="11">
        <v>1</v>
      </c>
      <c r="C51" s="12"/>
      <c r="D51" s="11"/>
      <c r="E51" s="12"/>
      <c r="F51" s="11"/>
      <c r="G51" s="12"/>
      <c r="H51" s="11"/>
      <c r="I51" s="12"/>
      <c r="J51" s="11"/>
      <c r="K51" s="17">
        <f t="shared" si="6"/>
        <v>1</v>
      </c>
      <c r="M51" s="18">
        <f>0.33*4+0.75+2*0.5</f>
        <v>3.0700000000000003</v>
      </c>
      <c r="N51" s="18">
        <f t="shared" si="8"/>
        <v>3.0700000000000003</v>
      </c>
      <c r="O51">
        <v>3</v>
      </c>
    </row>
    <row r="52" spans="1:15" x14ac:dyDescent="0.25">
      <c r="A52" s="28" t="s">
        <v>63</v>
      </c>
      <c r="B52" s="11"/>
      <c r="C52" s="12"/>
      <c r="D52" s="11"/>
      <c r="E52" s="12"/>
      <c r="F52" s="11"/>
      <c r="G52" s="12"/>
      <c r="H52" s="11"/>
      <c r="I52" s="12"/>
      <c r="J52" s="11"/>
      <c r="K52" s="17">
        <f t="shared" si="6"/>
        <v>0</v>
      </c>
      <c r="M52" s="18">
        <f>0.5*4+1+2*0.5</f>
        <v>4</v>
      </c>
      <c r="N52" s="18">
        <f t="shared" si="8"/>
        <v>0</v>
      </c>
      <c r="O52">
        <v>3</v>
      </c>
    </row>
    <row r="53" spans="1:15" x14ac:dyDescent="0.25">
      <c r="A53" s="6" t="s">
        <v>64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13"/>
      <c r="N53" s="13"/>
      <c r="O53">
        <v>3</v>
      </c>
    </row>
    <row r="54" spans="1:15" ht="15" customHeight="1" x14ac:dyDescent="0.25">
      <c r="A54" s="10" t="s">
        <v>64</v>
      </c>
      <c r="B54" s="11">
        <v>1</v>
      </c>
      <c r="C54" s="12">
        <v>1</v>
      </c>
      <c r="D54" s="11">
        <v>1</v>
      </c>
      <c r="E54" s="12">
        <v>1</v>
      </c>
      <c r="F54" s="11">
        <v>1</v>
      </c>
      <c r="G54" s="12"/>
      <c r="H54" s="11"/>
      <c r="I54" s="12">
        <v>1</v>
      </c>
      <c r="J54" s="11"/>
      <c r="K54" s="17">
        <f>SUM(B54:J54)</f>
        <v>6</v>
      </c>
      <c r="M54" s="18">
        <v>1</v>
      </c>
      <c r="N54" s="18">
        <f t="shared" ref="N54" si="9">M54*K54</f>
        <v>6</v>
      </c>
      <c r="O54">
        <v>3</v>
      </c>
    </row>
    <row r="55" spans="1:15" x14ac:dyDescent="0.25">
      <c r="A55" s="10" t="s">
        <v>65</v>
      </c>
      <c r="B55" s="11"/>
      <c r="C55" s="12"/>
      <c r="D55" s="11"/>
      <c r="E55" s="12"/>
      <c r="F55" s="11"/>
      <c r="G55" s="12"/>
      <c r="H55" s="11"/>
      <c r="I55" s="12"/>
      <c r="J55" s="11"/>
      <c r="K55" s="17">
        <f>SUM(B55:J55)</f>
        <v>0</v>
      </c>
      <c r="N55" s="18"/>
      <c r="O55">
        <v>3</v>
      </c>
    </row>
    <row r="56" spans="1:15" x14ac:dyDescent="0.25">
      <c r="A56" s="10" t="s">
        <v>66</v>
      </c>
      <c r="B56" s="11"/>
      <c r="C56" s="12"/>
      <c r="D56" s="11"/>
      <c r="E56" s="12"/>
      <c r="F56" s="11"/>
      <c r="G56" s="12"/>
      <c r="H56" s="11"/>
      <c r="I56" s="12"/>
      <c r="J56" s="11"/>
      <c r="K56" s="17">
        <f>SUM(B56:J56)</f>
        <v>0</v>
      </c>
      <c r="N56" s="18"/>
      <c r="O56">
        <v>3</v>
      </c>
    </row>
    <row r="57" spans="1:15" x14ac:dyDescent="0.25">
      <c r="A57" s="10" t="s">
        <v>67</v>
      </c>
      <c r="B57" s="11"/>
      <c r="C57" s="12"/>
      <c r="D57" s="11"/>
      <c r="E57" s="12"/>
      <c r="F57" s="11"/>
      <c r="G57" s="12"/>
      <c r="H57" s="11"/>
      <c r="I57" s="12"/>
      <c r="J57" s="11"/>
      <c r="K57" s="17">
        <f>SUM(B57:J57)</f>
        <v>0</v>
      </c>
      <c r="N57" s="18"/>
      <c r="O57">
        <v>3</v>
      </c>
    </row>
    <row r="58" spans="1:15" x14ac:dyDescent="0.25">
      <c r="A58" s="6" t="s">
        <v>68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13"/>
      <c r="N58" s="13"/>
      <c r="O58">
        <v>3</v>
      </c>
    </row>
    <row r="59" spans="1:15" ht="15" customHeight="1" x14ac:dyDescent="0.25">
      <c r="A59" s="10" t="s">
        <v>69</v>
      </c>
      <c r="B59" s="11"/>
      <c r="C59" s="12"/>
      <c r="D59" s="11"/>
      <c r="E59" s="12"/>
      <c r="F59" s="11"/>
      <c r="G59" s="12"/>
      <c r="H59" s="11"/>
      <c r="I59" s="12"/>
      <c r="J59" s="11"/>
      <c r="K59" s="17">
        <f>SUM(B59:J59)</f>
        <v>0</v>
      </c>
      <c r="N59" s="18"/>
      <c r="O59">
        <v>3</v>
      </c>
    </row>
    <row r="60" spans="1:15" x14ac:dyDescent="0.25">
      <c r="A60" s="10" t="s">
        <v>70</v>
      </c>
      <c r="B60" s="11"/>
      <c r="C60" s="12"/>
      <c r="D60" s="11"/>
      <c r="E60" s="12"/>
      <c r="F60" s="11"/>
      <c r="G60" s="12"/>
      <c r="H60" s="11"/>
      <c r="I60" s="12"/>
      <c r="J60" s="11"/>
      <c r="K60" s="17">
        <f>SUM(B60:J60)</f>
        <v>0</v>
      </c>
      <c r="N60" s="18"/>
      <c r="O60">
        <v>3</v>
      </c>
    </row>
    <row r="61" spans="1:15" x14ac:dyDescent="0.25">
      <c r="A61" s="10" t="s">
        <v>71</v>
      </c>
      <c r="B61" s="11"/>
      <c r="C61" s="12"/>
      <c r="D61" s="11"/>
      <c r="E61" s="12"/>
      <c r="F61" s="11"/>
      <c r="G61" s="12"/>
      <c r="H61" s="11"/>
      <c r="I61" s="12"/>
      <c r="J61" s="11"/>
      <c r="K61" s="17">
        <f>SUM(B61:J61)</f>
        <v>0</v>
      </c>
      <c r="N61" s="18"/>
      <c r="O61">
        <v>3</v>
      </c>
    </row>
    <row r="62" spans="1:15" x14ac:dyDescent="0.25">
      <c r="A62" s="10" t="s">
        <v>72</v>
      </c>
      <c r="B62" s="11"/>
      <c r="C62" s="12"/>
      <c r="D62" s="11"/>
      <c r="E62" s="12"/>
      <c r="F62" s="11"/>
      <c r="G62" s="12"/>
      <c r="H62" s="11"/>
      <c r="I62" s="12"/>
      <c r="J62" s="11"/>
      <c r="K62" s="17">
        <f>SUM(B62:J62)</f>
        <v>0</v>
      </c>
      <c r="N62" s="18"/>
      <c r="O62">
        <v>3</v>
      </c>
    </row>
    <row r="63" spans="1:15" hidden="1" x14ac:dyDescent="0.25">
      <c r="A63" s="6" t="s">
        <v>73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13"/>
      <c r="N63" s="13"/>
      <c r="O63" s="13">
        <f>SUM(N64:N68)/$A$1</f>
        <v>0</v>
      </c>
    </row>
    <row r="64" spans="1:15" s="19" customFormat="1" ht="15" hidden="1" customHeight="1" x14ac:dyDescent="0.25">
      <c r="A64" s="14" t="s">
        <v>74</v>
      </c>
      <c r="B64" s="15"/>
      <c r="C64" s="16"/>
      <c r="D64" s="15"/>
      <c r="E64" s="16"/>
      <c r="F64" s="15"/>
      <c r="G64" s="16"/>
      <c r="H64" s="15"/>
      <c r="I64" s="16"/>
      <c r="J64" s="15"/>
      <c r="K64" s="17">
        <f>SUM(B64:J64)</f>
        <v>0</v>
      </c>
      <c r="L64" s="17"/>
      <c r="M64" s="18">
        <f>1</f>
        <v>1</v>
      </c>
      <c r="N64" s="18">
        <f>M64*K64</f>
        <v>0</v>
      </c>
      <c r="O64">
        <v>2</v>
      </c>
    </row>
    <row r="65" spans="1:21" s="19" customFormat="1" ht="15" hidden="1" customHeight="1" x14ac:dyDescent="0.25">
      <c r="A65" s="14" t="s">
        <v>75</v>
      </c>
      <c r="B65" s="15"/>
      <c r="C65" s="16"/>
      <c r="D65" s="15"/>
      <c r="E65" s="16"/>
      <c r="F65" s="15"/>
      <c r="G65" s="16"/>
      <c r="H65" s="15"/>
      <c r="I65" s="16"/>
      <c r="J65" s="15"/>
      <c r="K65" s="17">
        <f>SUM(B65:J65)</f>
        <v>0</v>
      </c>
      <c r="L65" s="17"/>
      <c r="M65" s="18">
        <v>0.75</v>
      </c>
      <c r="N65" s="18">
        <f>M65*K65</f>
        <v>0</v>
      </c>
      <c r="O65">
        <v>2</v>
      </c>
    </row>
    <row r="66" spans="1:21" s="19" customFormat="1" ht="15" hidden="1" customHeight="1" x14ac:dyDescent="0.25">
      <c r="A66" s="14" t="s">
        <v>76</v>
      </c>
      <c r="B66" s="15"/>
      <c r="C66" s="16"/>
      <c r="D66" s="15"/>
      <c r="E66" s="16"/>
      <c r="F66" s="15"/>
      <c r="G66" s="16"/>
      <c r="H66" s="15"/>
      <c r="I66" s="16"/>
      <c r="J66" s="15"/>
      <c r="K66" s="17">
        <f>SUM(B66:J66)</f>
        <v>0</v>
      </c>
      <c r="L66" s="17"/>
      <c r="M66" s="18">
        <f>0.5*12+2</f>
        <v>8</v>
      </c>
      <c r="N66" s="18">
        <f>M66*K66</f>
        <v>0</v>
      </c>
      <c r="O66">
        <v>2</v>
      </c>
    </row>
    <row r="67" spans="1:21" s="19" customFormat="1" ht="15" hidden="1" customHeight="1" x14ac:dyDescent="0.25">
      <c r="A67" s="14" t="s">
        <v>77</v>
      </c>
      <c r="B67" s="15"/>
      <c r="C67" s="16"/>
      <c r="D67" s="15"/>
      <c r="E67" s="16"/>
      <c r="F67" s="15"/>
      <c r="G67" s="16"/>
      <c r="H67" s="15"/>
      <c r="I67" s="16"/>
      <c r="J67" s="15"/>
      <c r="K67" s="17">
        <f>SUM(B67:J67)</f>
        <v>0</v>
      </c>
      <c r="L67" s="17"/>
      <c r="M67" s="18">
        <f>0.75*2</f>
        <v>1.5</v>
      </c>
      <c r="N67" s="18">
        <f>M67*K67</f>
        <v>0</v>
      </c>
      <c r="O67">
        <v>2</v>
      </c>
    </row>
    <row r="68" spans="1:21" s="19" customFormat="1" ht="15" hidden="1" customHeight="1" x14ac:dyDescent="0.25">
      <c r="A68" s="14" t="s">
        <v>78</v>
      </c>
      <c r="B68" s="15"/>
      <c r="C68" s="16"/>
      <c r="D68" s="15"/>
      <c r="E68" s="16"/>
      <c r="F68" s="15"/>
      <c r="G68" s="16"/>
      <c r="H68" s="15"/>
      <c r="I68" s="16"/>
      <c r="J68" s="15"/>
      <c r="K68" s="17">
        <f>SUM(B68:J68)</f>
        <v>0</v>
      </c>
      <c r="L68" s="17"/>
      <c r="M68" s="18"/>
      <c r="N68" s="18"/>
      <c r="O68">
        <v>2</v>
      </c>
    </row>
    <row r="69" spans="1:21" x14ac:dyDescent="0.25">
      <c r="A69" s="6" t="s">
        <v>79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13"/>
      <c r="N69" s="13"/>
      <c r="O69" s="13">
        <f>SUM(N70:N74)/$A$1</f>
        <v>5.4711111111111101</v>
      </c>
    </row>
    <row r="70" spans="1:21" x14ac:dyDescent="0.25">
      <c r="A70" s="10" t="s">
        <v>80</v>
      </c>
      <c r="B70" s="11">
        <v>1</v>
      </c>
      <c r="C70" s="12">
        <v>1</v>
      </c>
      <c r="D70" s="11"/>
      <c r="E70" s="12">
        <v>1</v>
      </c>
      <c r="F70" s="11">
        <v>1</v>
      </c>
      <c r="G70" s="12">
        <v>1</v>
      </c>
      <c r="H70" s="11"/>
      <c r="I70" s="12">
        <v>1</v>
      </c>
      <c r="J70" s="11">
        <v>1</v>
      </c>
      <c r="K70" s="17">
        <f>SUM(B70:J70)</f>
        <v>7</v>
      </c>
      <c r="M70" s="18">
        <v>1</v>
      </c>
      <c r="N70" s="18">
        <f>M70*K70</f>
        <v>7</v>
      </c>
      <c r="O70">
        <v>3</v>
      </c>
    </row>
    <row r="71" spans="1:21" x14ac:dyDescent="0.25">
      <c r="A71" s="10" t="s">
        <v>81</v>
      </c>
      <c r="B71" s="11">
        <v>2</v>
      </c>
      <c r="C71" s="12">
        <v>1</v>
      </c>
      <c r="D71" s="11"/>
      <c r="E71" s="12">
        <v>2</v>
      </c>
      <c r="F71" s="11">
        <v>2</v>
      </c>
      <c r="G71" s="12">
        <v>3</v>
      </c>
      <c r="H71" s="11"/>
      <c r="I71" s="12">
        <v>4</v>
      </c>
      <c r="J71" s="11">
        <v>1</v>
      </c>
      <c r="K71" s="17">
        <f>SUM(B71:J71)</f>
        <v>15</v>
      </c>
      <c r="M71" s="18">
        <f>0.05*12+0.08*4+1+0.16*4</f>
        <v>2.56</v>
      </c>
      <c r="N71" s="18">
        <f>M71*K71</f>
        <v>38.4</v>
      </c>
      <c r="O71">
        <v>3</v>
      </c>
    </row>
    <row r="72" spans="1:21" x14ac:dyDescent="0.25">
      <c r="A72" s="10" t="s">
        <v>82</v>
      </c>
      <c r="B72" s="11">
        <v>2</v>
      </c>
      <c r="C72" s="12"/>
      <c r="D72" s="11"/>
      <c r="E72" s="12"/>
      <c r="F72" s="11"/>
      <c r="G72" s="12"/>
      <c r="H72" s="11"/>
      <c r="I72" s="12"/>
      <c r="J72" s="11"/>
      <c r="K72" s="17">
        <f>SUM(B72:J72)</f>
        <v>2</v>
      </c>
      <c r="M72" s="18">
        <f>0.16*12</f>
        <v>1.92</v>
      </c>
      <c r="N72" s="18">
        <f>M72*K72</f>
        <v>3.84</v>
      </c>
      <c r="O72">
        <v>3</v>
      </c>
    </row>
    <row r="73" spans="1:21" x14ac:dyDescent="0.25">
      <c r="A73" s="29"/>
      <c r="C73" s="23"/>
      <c r="E73" s="23"/>
      <c r="G73" s="23"/>
      <c r="I73" s="23"/>
      <c r="K73" s="17">
        <f>SUM(B73:J73)</f>
        <v>0</v>
      </c>
      <c r="M73" s="18">
        <f>0.16*12</f>
        <v>1.92</v>
      </c>
      <c r="N73" s="18">
        <f>M73*K73</f>
        <v>0</v>
      </c>
    </row>
    <row r="74" spans="1:21" x14ac:dyDescent="0.25">
      <c r="A74" s="6" t="s">
        <v>83</v>
      </c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13"/>
      <c r="N74" s="13"/>
    </row>
    <row r="75" spans="1:21" x14ac:dyDescent="0.25">
      <c r="A75" s="10" t="s">
        <v>84</v>
      </c>
      <c r="B75" s="11"/>
      <c r="C75" s="12"/>
      <c r="D75" s="11"/>
      <c r="E75" s="12">
        <v>1</v>
      </c>
      <c r="F75" s="11"/>
      <c r="G75" s="12"/>
      <c r="H75" s="11"/>
      <c r="I75" s="12"/>
      <c r="J75" s="11"/>
      <c r="K75" s="17">
        <f>SUM(B75:J75)</f>
        <v>1</v>
      </c>
      <c r="M75" s="18">
        <v>1</v>
      </c>
      <c r="N75" s="18">
        <f>M75*K75</f>
        <v>1</v>
      </c>
      <c r="O75">
        <v>3</v>
      </c>
    </row>
    <row r="76" spans="1:21" x14ac:dyDescent="0.25">
      <c r="A76" s="10" t="s">
        <v>85</v>
      </c>
      <c r="B76" s="11"/>
      <c r="C76" s="12"/>
      <c r="D76" s="11"/>
      <c r="E76" s="12">
        <v>2</v>
      </c>
      <c r="F76" s="11"/>
      <c r="G76" s="12"/>
      <c r="H76" s="11"/>
      <c r="I76" s="12"/>
      <c r="J76" s="11"/>
      <c r="K76" s="17">
        <f>SUM(B76:J76)</f>
        <v>2</v>
      </c>
      <c r="M76" s="18">
        <f>1.5*2</f>
        <v>3</v>
      </c>
      <c r="N76" s="18">
        <f>M76*K76</f>
        <v>6</v>
      </c>
      <c r="O76">
        <v>3</v>
      </c>
    </row>
    <row r="77" spans="1:21" x14ac:dyDescent="0.25">
      <c r="A77" s="10" t="s">
        <v>86</v>
      </c>
      <c r="B77" s="11"/>
      <c r="C77" s="12"/>
      <c r="D77" s="11"/>
      <c r="E77" s="12"/>
      <c r="F77" s="11"/>
      <c r="G77" s="12"/>
      <c r="H77" s="11"/>
      <c r="I77" s="12"/>
      <c r="J77" s="11"/>
      <c r="K77" s="17">
        <v>16</v>
      </c>
      <c r="M77" s="18">
        <v>3</v>
      </c>
      <c r="N77" s="18">
        <f>M77*K77</f>
        <v>48</v>
      </c>
      <c r="O77">
        <v>1</v>
      </c>
      <c r="P77" s="30"/>
      <c r="Q77" s="30"/>
      <c r="R77" s="22"/>
      <c r="S77" s="30"/>
      <c r="U77" s="30"/>
    </row>
    <row r="78" spans="1:21" x14ac:dyDescent="0.25">
      <c r="A78" s="31"/>
      <c r="C78" s="23"/>
      <c r="E78" s="23"/>
      <c r="G78" s="23"/>
      <c r="I78" s="23"/>
      <c r="N78" s="18"/>
      <c r="P78" s="30"/>
      <c r="Q78" s="30"/>
      <c r="R78" s="22"/>
      <c r="S78" s="30"/>
      <c r="U78" s="30"/>
    </row>
    <row r="79" spans="1:21" x14ac:dyDescent="0.25">
      <c r="K79" s="32"/>
      <c r="L79" s="32"/>
      <c r="M79" s="18" t="s">
        <v>87</v>
      </c>
      <c r="N79" s="18">
        <f>SUM(N3:N77)</f>
        <v>1493.0849999999998</v>
      </c>
      <c r="O79" s="32"/>
      <c r="P79" s="22"/>
      <c r="Q79" s="22"/>
      <c r="R79" s="18"/>
      <c r="S79" s="22"/>
    </row>
    <row r="80" spans="1:21" x14ac:dyDescent="0.25">
      <c r="K80" s="32"/>
      <c r="L80" s="32"/>
      <c r="M80" s="18" t="s">
        <v>88</v>
      </c>
      <c r="N80" s="18">
        <f>N79/A1</f>
        <v>165.89833333333331</v>
      </c>
      <c r="O80" s="32"/>
      <c r="P80" s="22"/>
    </row>
    <row r="81" spans="11:15" x14ac:dyDescent="0.25">
      <c r="K81" s="32"/>
      <c r="L81" s="32"/>
      <c r="M81" s="32"/>
      <c r="N81" s="32"/>
      <c r="O81" s="32"/>
    </row>
    <row r="82" spans="11:15" x14ac:dyDescent="0.25">
      <c r="M82" s="18" t="s">
        <v>89</v>
      </c>
      <c r="N82" s="18">
        <f>SUMIF($O$3:$O$77,1,$N$3:$N$77)</f>
        <v>158</v>
      </c>
    </row>
    <row r="83" spans="11:15" x14ac:dyDescent="0.25">
      <c r="M83" s="18" t="s">
        <v>90</v>
      </c>
      <c r="N83" s="18">
        <f>SUMIF($O$3:$O$77,2,$N$3:$N$77)</f>
        <v>0</v>
      </c>
    </row>
    <row r="84" spans="11:15" x14ac:dyDescent="0.25">
      <c r="M84" s="18" t="s">
        <v>91</v>
      </c>
      <c r="N84" s="18">
        <f>SUMIF($O$3:$O$77,3,$N$3:$N$77)</f>
        <v>1330.0849999999998</v>
      </c>
    </row>
    <row r="85" spans="11:15" x14ac:dyDescent="0.25">
      <c r="N85" s="18"/>
    </row>
    <row r="86" spans="11:15" x14ac:dyDescent="0.25">
      <c r="N86" s="18"/>
    </row>
    <row r="87" spans="11:15" x14ac:dyDescent="0.25">
      <c r="N87" s="18"/>
    </row>
    <row r="88" spans="11:15" x14ac:dyDescent="0.25">
      <c r="N88" s="18"/>
    </row>
    <row r="89" spans="11:15" x14ac:dyDescent="0.25">
      <c r="N89" s="18"/>
    </row>
    <row r="90" spans="11:15" x14ac:dyDescent="0.25">
      <c r="N90" s="18"/>
    </row>
    <row r="91" spans="11:15" x14ac:dyDescent="0.25">
      <c r="N91" s="18"/>
    </row>
    <row r="93" spans="11:15" x14ac:dyDescent="0.25">
      <c r="N93" s="18"/>
    </row>
    <row r="94" spans="11:15" x14ac:dyDescent="0.25">
      <c r="N94" s="18"/>
    </row>
    <row r="95" spans="11:15" x14ac:dyDescent="0.25">
      <c r="O95" s="33"/>
    </row>
  </sheetData>
  <conditionalFormatting sqref="L24:L78 K6:K78 M53 M55:N74 N6:N53">
    <cfRule type="cellIs" dxfId="81" priority="8" operator="equal">
      <formula>0</formula>
    </cfRule>
  </conditionalFormatting>
  <conditionalFormatting sqref="L7:L11 L13:L22 M24:M51 K82:L84 K86:L91 K85 N85:N86 N88:N91">
    <cfRule type="cellIs" dxfId="80" priority="17" operator="equal">
      <formula>0</formula>
    </cfRule>
  </conditionalFormatting>
  <conditionalFormatting sqref="M6:M9 M11:M16 M18:M22 M85:M86 M88:M91">
    <cfRule type="cellIs" dxfId="79" priority="16" operator="equal">
      <formula>0</formula>
    </cfRule>
  </conditionalFormatting>
  <conditionalFormatting sqref="M52">
    <cfRule type="cellIs" dxfId="78" priority="15" operator="equal">
      <formula>0</formula>
    </cfRule>
  </conditionalFormatting>
  <conditionalFormatting sqref="M10">
    <cfRule type="cellIs" dxfId="77" priority="14" operator="equal">
      <formula>0</formula>
    </cfRule>
  </conditionalFormatting>
  <conditionalFormatting sqref="M17">
    <cfRule type="cellIs" dxfId="76" priority="13" operator="equal">
      <formula>0</formula>
    </cfRule>
  </conditionalFormatting>
  <conditionalFormatting sqref="L6">
    <cfRule type="cellIs" dxfId="75" priority="12" operator="equal">
      <formula>0</formula>
    </cfRule>
  </conditionalFormatting>
  <conditionalFormatting sqref="L12">
    <cfRule type="cellIs" dxfId="74" priority="11" operator="equal">
      <formula>0</formula>
    </cfRule>
  </conditionalFormatting>
  <conditionalFormatting sqref="M23">
    <cfRule type="cellIs" dxfId="73" priority="10" operator="equal">
      <formula>0</formula>
    </cfRule>
  </conditionalFormatting>
  <conditionalFormatting sqref="L23">
    <cfRule type="cellIs" dxfId="72" priority="9" operator="equal">
      <formula>0</formula>
    </cfRule>
  </conditionalFormatting>
  <conditionalFormatting sqref="L87">
    <cfRule type="cellIs" dxfId="71" priority="7" operator="equal">
      <formula>0</formula>
    </cfRule>
  </conditionalFormatting>
  <conditionalFormatting sqref="N87">
    <cfRule type="cellIs" dxfId="70" priority="6" operator="equal">
      <formula>0</formula>
    </cfRule>
  </conditionalFormatting>
  <conditionalFormatting sqref="M87">
    <cfRule type="cellIs" dxfId="69" priority="5" operator="equal">
      <formula>0</formula>
    </cfRule>
  </conditionalFormatting>
  <conditionalFormatting sqref="M54:N54">
    <cfRule type="cellIs" dxfId="68" priority="4" operator="equal">
      <formula>0</formula>
    </cfRule>
  </conditionalFormatting>
  <conditionalFormatting sqref="M75:N76">
    <cfRule type="cellIs" dxfId="67" priority="3" operator="equal">
      <formula>0</formula>
    </cfRule>
  </conditionalFormatting>
  <conditionalFormatting sqref="M77:M78">
    <cfRule type="cellIs" dxfId="66" priority="2" operator="equal">
      <formula>0</formula>
    </cfRule>
  </conditionalFormatting>
  <conditionalFormatting sqref="N77:N78">
    <cfRule type="cellIs" dxfId="65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Width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"/>
  <sheetViews>
    <sheetView zoomScale="85" zoomScaleNormal="85" workbookViewId="0">
      <pane xSplit="1" ySplit="1" topLeftCell="B2" activePane="bottomRight" state="frozen"/>
      <selection activeCell="H52" sqref="H52"/>
      <selection pane="topRight" activeCell="H52" sqref="H52"/>
      <selection pane="bottomLeft" activeCell="H52" sqref="H52"/>
      <selection pane="bottomRight" activeCell="B1" sqref="B1:S1"/>
    </sheetView>
  </sheetViews>
  <sheetFormatPr defaultColWidth="9.140625" defaultRowHeight="15" x14ac:dyDescent="0.25"/>
  <cols>
    <col min="1" max="1" width="72.140625" bestFit="1" customWidth="1"/>
    <col min="2" max="2" width="9.140625" style="32"/>
    <col min="3" max="3" width="9.140625" style="22"/>
    <col min="4" max="4" width="9.140625" style="32"/>
    <col min="5" max="5" width="9.140625" style="22"/>
    <col min="6" max="6" width="9.140625" style="32"/>
    <col min="7" max="7" width="9.140625" style="22"/>
    <col min="8" max="8" width="9.140625" style="32"/>
    <col min="9" max="9" width="9.140625" style="22"/>
    <col min="10" max="10" width="9.140625" style="32"/>
    <col min="11" max="11" width="9.140625" style="22"/>
    <col min="12" max="12" width="9.140625" style="32"/>
    <col min="13" max="13" width="9.140625" style="22"/>
    <col min="14" max="14" width="9.140625" style="32"/>
    <col min="15" max="15" width="9.140625" style="22"/>
    <col min="16" max="16" width="9.140625" style="32"/>
    <col min="17" max="17" width="9.140625" style="22"/>
    <col min="18" max="18" width="9.140625" style="32"/>
    <col min="19" max="19" width="9.140625" style="22"/>
    <col min="20" max="21" width="10.28515625" style="17" hidden="1" customWidth="1"/>
    <col min="22" max="22" width="10.28515625" style="18" hidden="1" customWidth="1"/>
    <col min="23" max="23" width="10.28515625" style="22" hidden="1" customWidth="1"/>
    <col min="24" max="25" width="0" hidden="1" customWidth="1"/>
  </cols>
  <sheetData>
    <row r="1" spans="1:24" s="5" customFormat="1" ht="90.75" x14ac:dyDescent="0.2">
      <c r="A1" s="1">
        <f>COUNTA(B1:S1)</f>
        <v>18</v>
      </c>
      <c r="B1" s="2" t="s">
        <v>92</v>
      </c>
      <c r="C1" s="2" t="s">
        <v>93</v>
      </c>
      <c r="D1" s="2" t="s">
        <v>94</v>
      </c>
      <c r="E1" s="2" t="s">
        <v>95</v>
      </c>
      <c r="F1" s="2" t="s">
        <v>96</v>
      </c>
      <c r="G1" s="2" t="s">
        <v>97</v>
      </c>
      <c r="H1" s="2" t="s">
        <v>98</v>
      </c>
      <c r="I1" s="2" t="s">
        <v>99</v>
      </c>
      <c r="J1" s="2" t="s">
        <v>100</v>
      </c>
      <c r="K1" s="2" t="s">
        <v>101</v>
      </c>
      <c r="L1" s="2" t="s">
        <v>102</v>
      </c>
      <c r="M1" s="2" t="s">
        <v>103</v>
      </c>
      <c r="N1" s="2" t="s">
        <v>104</v>
      </c>
      <c r="O1" s="2" t="s">
        <v>105</v>
      </c>
      <c r="P1" s="2" t="s">
        <v>106</v>
      </c>
      <c r="Q1" s="2" t="s">
        <v>107</v>
      </c>
      <c r="R1" s="2" t="s">
        <v>108</v>
      </c>
      <c r="S1" s="2" t="s">
        <v>109</v>
      </c>
      <c r="T1" s="3" t="s">
        <v>9</v>
      </c>
      <c r="U1" s="3" t="s">
        <v>10</v>
      </c>
      <c r="V1" s="4" t="s">
        <v>11</v>
      </c>
      <c r="W1" s="3" t="s">
        <v>12</v>
      </c>
    </row>
    <row r="2" spans="1:24" x14ac:dyDescent="0.25">
      <c r="A2" s="6" t="s">
        <v>13</v>
      </c>
      <c r="B2" s="7"/>
      <c r="C2" s="34"/>
      <c r="D2" s="7"/>
      <c r="E2" s="34"/>
      <c r="F2" s="7"/>
      <c r="G2" s="34"/>
      <c r="H2" s="7"/>
      <c r="I2" s="34"/>
      <c r="J2" s="7"/>
      <c r="K2" s="34"/>
      <c r="L2" s="7"/>
      <c r="M2" s="34"/>
      <c r="N2" s="7"/>
      <c r="O2" s="34"/>
      <c r="P2" s="7"/>
      <c r="Q2" s="34"/>
      <c r="R2" s="7"/>
      <c r="S2" s="34"/>
      <c r="T2" s="8"/>
      <c r="U2" s="8"/>
      <c r="V2" s="9"/>
      <c r="W2" s="8"/>
      <c r="X2" s="5"/>
    </row>
    <row r="3" spans="1:24" ht="16.5" customHeight="1" x14ac:dyDescent="0.25">
      <c r="A3" s="10" t="s">
        <v>14</v>
      </c>
      <c r="B3" s="11">
        <v>1</v>
      </c>
      <c r="C3" s="12">
        <v>1</v>
      </c>
      <c r="D3" s="11">
        <v>2</v>
      </c>
      <c r="E3" s="12"/>
      <c r="F3" s="11"/>
      <c r="G3" s="12"/>
      <c r="H3" s="11"/>
      <c r="I3" s="12">
        <v>1</v>
      </c>
      <c r="J3" s="11">
        <v>1</v>
      </c>
      <c r="K3" s="12">
        <v>1</v>
      </c>
      <c r="L3" s="11">
        <v>1</v>
      </c>
      <c r="M3" s="12"/>
      <c r="N3" s="11"/>
      <c r="O3" s="12"/>
      <c r="P3" s="11">
        <v>1</v>
      </c>
      <c r="Q3" s="12">
        <v>1</v>
      </c>
      <c r="R3" s="11"/>
      <c r="S3" s="12">
        <v>1</v>
      </c>
      <c r="T3" s="8"/>
      <c r="U3" s="8"/>
      <c r="V3" s="9"/>
      <c r="W3" s="8"/>
      <c r="X3" s="5"/>
    </row>
    <row r="4" spans="1:24" x14ac:dyDescent="0.25">
      <c r="A4" s="10" t="s">
        <v>15</v>
      </c>
      <c r="B4" s="11"/>
      <c r="C4" s="35"/>
      <c r="D4" s="11"/>
      <c r="E4" s="35"/>
      <c r="F4" s="11"/>
      <c r="G4" s="35"/>
      <c r="H4" s="11"/>
      <c r="I4" s="35"/>
      <c r="J4" s="11"/>
      <c r="K4" s="35"/>
      <c r="L4" s="11"/>
      <c r="M4" s="12">
        <v>1</v>
      </c>
      <c r="N4" s="11"/>
      <c r="O4" s="12">
        <v>1</v>
      </c>
      <c r="P4" s="11"/>
      <c r="Q4" s="12">
        <v>1</v>
      </c>
      <c r="R4" s="11"/>
      <c r="S4" s="12">
        <v>1</v>
      </c>
      <c r="T4" s="8"/>
      <c r="U4" s="8"/>
      <c r="V4" s="9"/>
      <c r="W4" s="8"/>
      <c r="X4" s="5"/>
    </row>
    <row r="5" spans="1:24" x14ac:dyDescent="0.25">
      <c r="A5" s="6" t="s">
        <v>16</v>
      </c>
      <c r="B5" s="7"/>
      <c r="C5" s="34"/>
      <c r="D5" s="7"/>
      <c r="E5" s="34"/>
      <c r="F5" s="7"/>
      <c r="G5" s="34"/>
      <c r="H5" s="7"/>
      <c r="I5" s="34"/>
      <c r="J5" s="7"/>
      <c r="K5" s="34"/>
      <c r="L5" s="7"/>
      <c r="M5" s="34"/>
      <c r="N5" s="7"/>
      <c r="O5" s="34"/>
      <c r="P5" s="7"/>
      <c r="Q5" s="34"/>
      <c r="R5" s="7"/>
      <c r="S5" s="34"/>
      <c r="T5" s="7"/>
      <c r="U5" s="7"/>
      <c r="V5" s="13"/>
      <c r="W5" s="13"/>
      <c r="X5" s="13">
        <f>SUM(W6:W18)/$A$1</f>
        <v>0</v>
      </c>
    </row>
    <row r="6" spans="1:24" s="19" customFormat="1" ht="15" customHeight="1" x14ac:dyDescent="0.25">
      <c r="A6" s="14" t="s">
        <v>17</v>
      </c>
      <c r="B6" s="15"/>
      <c r="C6" s="36"/>
      <c r="D6" s="15"/>
      <c r="E6" s="36"/>
      <c r="F6" s="15"/>
      <c r="G6" s="36"/>
      <c r="H6" s="15"/>
      <c r="I6" s="36"/>
      <c r="J6" s="15"/>
      <c r="K6" s="36"/>
      <c r="L6" s="15"/>
      <c r="M6" s="36"/>
      <c r="N6" s="15"/>
      <c r="O6" s="36"/>
      <c r="P6" s="15"/>
      <c r="Q6" s="36"/>
      <c r="R6" s="15"/>
      <c r="S6" s="36"/>
      <c r="T6" s="17">
        <f t="shared" ref="T6:T18" si="0">SUM(B6:S6)</f>
        <v>0</v>
      </c>
      <c r="U6" s="17">
        <f>COUNT(J6:S6)</f>
        <v>0</v>
      </c>
      <c r="V6" s="18">
        <v>8</v>
      </c>
      <c r="W6" s="18">
        <f>V6*U6</f>
        <v>0</v>
      </c>
      <c r="X6">
        <v>2</v>
      </c>
    </row>
    <row r="7" spans="1:24" s="19" customFormat="1" x14ac:dyDescent="0.25">
      <c r="A7" s="14" t="s">
        <v>18</v>
      </c>
      <c r="B7" s="15"/>
      <c r="C7" s="36"/>
      <c r="D7" s="15"/>
      <c r="E7" s="36"/>
      <c r="F7" s="15"/>
      <c r="G7" s="36"/>
      <c r="H7" s="15"/>
      <c r="I7" s="36"/>
      <c r="J7" s="15"/>
      <c r="K7" s="36"/>
      <c r="L7" s="15"/>
      <c r="M7" s="36"/>
      <c r="N7" s="15"/>
      <c r="O7" s="36"/>
      <c r="P7" s="15"/>
      <c r="Q7" s="36"/>
      <c r="R7" s="15"/>
      <c r="S7" s="36"/>
      <c r="T7" s="17">
        <f t="shared" si="0"/>
        <v>0</v>
      </c>
      <c r="U7" s="17">
        <f t="shared" ref="U7:U9" si="1">COUNT(#REF!)</f>
        <v>0</v>
      </c>
      <c r="V7" s="18">
        <f>0.08*4+0.08*2+1</f>
        <v>1.48</v>
      </c>
      <c r="W7" s="18">
        <f>V7*T7</f>
        <v>0</v>
      </c>
      <c r="X7">
        <v>2</v>
      </c>
    </row>
    <row r="8" spans="1:24" s="19" customFormat="1" x14ac:dyDescent="0.25">
      <c r="A8" s="20" t="s">
        <v>19</v>
      </c>
      <c r="B8" s="15"/>
      <c r="C8" s="36"/>
      <c r="D8" s="15"/>
      <c r="E8" s="36"/>
      <c r="F8" s="15"/>
      <c r="G8" s="36"/>
      <c r="H8" s="15"/>
      <c r="I8" s="36"/>
      <c r="J8" s="15"/>
      <c r="K8" s="36"/>
      <c r="L8" s="15"/>
      <c r="M8" s="36"/>
      <c r="N8" s="15"/>
      <c r="O8" s="36"/>
      <c r="P8" s="15"/>
      <c r="Q8" s="36"/>
      <c r="R8" s="15"/>
      <c r="S8" s="36"/>
      <c r="T8" s="17">
        <f t="shared" si="0"/>
        <v>0</v>
      </c>
      <c r="U8" s="17">
        <f t="shared" si="1"/>
        <v>0</v>
      </c>
      <c r="V8" s="18">
        <f>0.33*4+3*0.2</f>
        <v>1.9200000000000002</v>
      </c>
      <c r="W8" s="18">
        <f>V8*T8</f>
        <v>0</v>
      </c>
      <c r="X8">
        <v>2</v>
      </c>
    </row>
    <row r="9" spans="1:24" s="19" customFormat="1" x14ac:dyDescent="0.25">
      <c r="A9" s="20" t="s">
        <v>20</v>
      </c>
      <c r="B9" s="15"/>
      <c r="C9" s="36"/>
      <c r="D9" s="15"/>
      <c r="E9" s="36"/>
      <c r="F9" s="15"/>
      <c r="G9" s="36"/>
      <c r="H9" s="15"/>
      <c r="I9" s="36"/>
      <c r="J9" s="15"/>
      <c r="K9" s="36"/>
      <c r="L9" s="15"/>
      <c r="M9" s="36"/>
      <c r="N9" s="15"/>
      <c r="O9" s="36"/>
      <c r="P9" s="15"/>
      <c r="Q9" s="36"/>
      <c r="R9" s="15"/>
      <c r="S9" s="36"/>
      <c r="T9" s="17">
        <f t="shared" si="0"/>
        <v>0</v>
      </c>
      <c r="U9" s="17">
        <f t="shared" si="1"/>
        <v>0</v>
      </c>
      <c r="V9" s="18">
        <f>0.16*4+0.08*2+0.08*2+0.33+0.75*0.2</f>
        <v>1.44</v>
      </c>
      <c r="W9" s="18">
        <f>V9*T9</f>
        <v>0</v>
      </c>
      <c r="X9">
        <v>2</v>
      </c>
    </row>
    <row r="10" spans="1:24" s="19" customFormat="1" x14ac:dyDescent="0.25">
      <c r="A10" s="20" t="s">
        <v>21</v>
      </c>
      <c r="B10" s="15"/>
      <c r="C10" s="36"/>
      <c r="D10" s="15"/>
      <c r="E10" s="36"/>
      <c r="F10" s="15"/>
      <c r="G10" s="36"/>
      <c r="H10" s="15"/>
      <c r="I10" s="36"/>
      <c r="J10" s="15"/>
      <c r="K10" s="36"/>
      <c r="L10" s="15"/>
      <c r="M10" s="36"/>
      <c r="N10" s="15"/>
      <c r="O10" s="36"/>
      <c r="P10" s="15"/>
      <c r="Q10" s="36"/>
      <c r="R10" s="15"/>
      <c r="S10" s="36"/>
      <c r="T10" s="17">
        <f t="shared" si="0"/>
        <v>0</v>
      </c>
      <c r="U10" s="17"/>
      <c r="V10" s="18">
        <f>0.16*4+0.08*2+0.08*2+0.33+0.75*0.2</f>
        <v>1.44</v>
      </c>
      <c r="W10" s="18"/>
      <c r="X10">
        <v>2</v>
      </c>
    </row>
    <row r="11" spans="1:24" s="19" customFormat="1" x14ac:dyDescent="0.25">
      <c r="A11" s="20" t="s">
        <v>22</v>
      </c>
      <c r="B11" s="15"/>
      <c r="C11" s="36"/>
      <c r="D11" s="15"/>
      <c r="E11" s="36"/>
      <c r="F11" s="15"/>
      <c r="G11" s="36"/>
      <c r="H11" s="15"/>
      <c r="I11" s="36"/>
      <c r="J11" s="15"/>
      <c r="K11" s="36"/>
      <c r="L11" s="15"/>
      <c r="M11" s="36"/>
      <c r="N11" s="15"/>
      <c r="O11" s="36"/>
      <c r="P11" s="15"/>
      <c r="Q11" s="36"/>
      <c r="R11" s="15"/>
      <c r="S11" s="36"/>
      <c r="T11" s="17">
        <f t="shared" si="0"/>
        <v>0</v>
      </c>
      <c r="U11" s="17">
        <f t="shared" ref="U11" si="2">COUNT(#REF!)</f>
        <v>0</v>
      </c>
      <c r="V11" s="18">
        <f>0.08*4+0.25</f>
        <v>0.57000000000000006</v>
      </c>
      <c r="W11" s="18">
        <f>V11*T11</f>
        <v>0</v>
      </c>
      <c r="X11">
        <v>2</v>
      </c>
    </row>
    <row r="12" spans="1:24" s="19" customFormat="1" x14ac:dyDescent="0.25">
      <c r="A12" s="20" t="s">
        <v>23</v>
      </c>
      <c r="B12" s="15"/>
      <c r="C12" s="36"/>
      <c r="D12" s="15"/>
      <c r="E12" s="36"/>
      <c r="F12" s="15"/>
      <c r="G12" s="36"/>
      <c r="H12" s="15"/>
      <c r="I12" s="36"/>
      <c r="J12" s="15"/>
      <c r="K12" s="36"/>
      <c r="L12" s="15"/>
      <c r="M12" s="36"/>
      <c r="N12" s="15"/>
      <c r="O12" s="36"/>
      <c r="P12" s="15"/>
      <c r="Q12" s="36"/>
      <c r="R12" s="15"/>
      <c r="S12" s="36"/>
      <c r="T12" s="17">
        <f t="shared" si="0"/>
        <v>0</v>
      </c>
      <c r="U12" s="17">
        <f>COUNT(J12:S12)</f>
        <v>0</v>
      </c>
      <c r="V12" s="18">
        <f>0.75*4+0.08*2+4</f>
        <v>7.16</v>
      </c>
      <c r="W12" s="18">
        <f>V12*U12</f>
        <v>0</v>
      </c>
      <c r="X12">
        <v>2</v>
      </c>
    </row>
    <row r="13" spans="1:24" s="19" customFormat="1" x14ac:dyDescent="0.25">
      <c r="A13" s="20" t="s">
        <v>24</v>
      </c>
      <c r="B13" s="15"/>
      <c r="C13" s="36"/>
      <c r="D13" s="15"/>
      <c r="E13" s="36"/>
      <c r="F13" s="15"/>
      <c r="G13" s="36"/>
      <c r="H13" s="15"/>
      <c r="I13" s="36"/>
      <c r="J13" s="15"/>
      <c r="K13" s="36"/>
      <c r="L13" s="15"/>
      <c r="M13" s="36"/>
      <c r="N13" s="15"/>
      <c r="O13" s="36"/>
      <c r="P13" s="15"/>
      <c r="Q13" s="36"/>
      <c r="R13" s="15"/>
      <c r="S13" s="36"/>
      <c r="T13" s="17">
        <f t="shared" si="0"/>
        <v>0</v>
      </c>
      <c r="U13" s="17"/>
      <c r="V13" s="18">
        <v>3</v>
      </c>
      <c r="W13" s="18"/>
      <c r="X13">
        <v>2</v>
      </c>
    </row>
    <row r="14" spans="1:24" s="19" customFormat="1" x14ac:dyDescent="0.25">
      <c r="A14" s="20" t="s">
        <v>25</v>
      </c>
      <c r="B14" s="15"/>
      <c r="C14" s="36"/>
      <c r="D14" s="15"/>
      <c r="E14" s="36"/>
      <c r="F14" s="15"/>
      <c r="G14" s="36"/>
      <c r="H14" s="15"/>
      <c r="I14" s="36"/>
      <c r="J14" s="15"/>
      <c r="K14" s="36"/>
      <c r="L14" s="15"/>
      <c r="M14" s="36"/>
      <c r="N14" s="15"/>
      <c r="O14" s="36"/>
      <c r="P14" s="15"/>
      <c r="Q14" s="36"/>
      <c r="R14" s="15"/>
      <c r="S14" s="36"/>
      <c r="T14" s="17">
        <f t="shared" si="0"/>
        <v>0</v>
      </c>
      <c r="U14" s="17">
        <f t="shared" ref="U14" si="3">COUNT(#REF!)</f>
        <v>0</v>
      </c>
      <c r="V14" s="18">
        <f>0.5*4+0.5*2+0.25</f>
        <v>3.25</v>
      </c>
      <c r="W14" s="18">
        <f>V14*T14</f>
        <v>0</v>
      </c>
      <c r="X14">
        <v>2</v>
      </c>
    </row>
    <row r="15" spans="1:24" s="19" customFormat="1" x14ac:dyDescent="0.25">
      <c r="A15" s="20" t="s">
        <v>26</v>
      </c>
      <c r="B15" s="15"/>
      <c r="C15" s="36"/>
      <c r="D15" s="15"/>
      <c r="E15" s="36"/>
      <c r="F15" s="15"/>
      <c r="G15" s="36"/>
      <c r="H15" s="15"/>
      <c r="I15" s="36"/>
      <c r="J15" s="15"/>
      <c r="K15" s="36"/>
      <c r="L15" s="15"/>
      <c r="M15" s="36"/>
      <c r="N15" s="15"/>
      <c r="O15" s="36"/>
      <c r="P15" s="15"/>
      <c r="Q15" s="36"/>
      <c r="R15" s="15"/>
      <c r="S15" s="36"/>
      <c r="T15" s="17">
        <f t="shared" si="0"/>
        <v>0</v>
      </c>
      <c r="U15" s="17"/>
      <c r="V15" s="18"/>
      <c r="W15" s="18"/>
      <c r="X15">
        <v>2</v>
      </c>
    </row>
    <row r="16" spans="1:24" s="19" customFormat="1" x14ac:dyDescent="0.25">
      <c r="A16" s="14" t="s">
        <v>27</v>
      </c>
      <c r="B16" s="15"/>
      <c r="C16" s="36"/>
      <c r="D16" s="15"/>
      <c r="E16" s="36"/>
      <c r="F16" s="15"/>
      <c r="G16" s="36"/>
      <c r="H16" s="15"/>
      <c r="I16" s="36"/>
      <c r="J16" s="15"/>
      <c r="K16" s="36"/>
      <c r="L16" s="15"/>
      <c r="M16" s="36"/>
      <c r="N16" s="15"/>
      <c r="O16" s="36"/>
      <c r="P16" s="15"/>
      <c r="Q16" s="36"/>
      <c r="R16" s="15"/>
      <c r="S16" s="36"/>
      <c r="T16" s="17">
        <f t="shared" si="0"/>
        <v>0</v>
      </c>
      <c r="U16" s="17">
        <f t="shared" ref="U16" si="4">COUNT(#REF!)</f>
        <v>0</v>
      </c>
      <c r="V16" s="18">
        <f>0.08*4</f>
        <v>0.32</v>
      </c>
      <c r="W16" s="18">
        <f>V16*T16</f>
        <v>0</v>
      </c>
      <c r="X16">
        <v>2</v>
      </c>
    </row>
    <row r="17" spans="1:24" s="19" customFormat="1" x14ac:dyDescent="0.25">
      <c r="A17" s="14" t="s">
        <v>28</v>
      </c>
      <c r="B17" s="15"/>
      <c r="C17" s="36"/>
      <c r="D17" s="15"/>
      <c r="E17" s="36"/>
      <c r="F17" s="15"/>
      <c r="G17" s="36"/>
      <c r="H17" s="15"/>
      <c r="I17" s="36"/>
      <c r="J17" s="15"/>
      <c r="K17" s="36"/>
      <c r="L17" s="15"/>
      <c r="M17" s="36"/>
      <c r="N17" s="15"/>
      <c r="O17" s="36"/>
      <c r="P17" s="15"/>
      <c r="Q17" s="36"/>
      <c r="R17" s="15"/>
      <c r="S17" s="36"/>
      <c r="T17" s="17">
        <f t="shared" si="0"/>
        <v>0</v>
      </c>
      <c r="U17" s="17"/>
      <c r="V17" s="18">
        <f>0.03*4+0.08*2+0.08</f>
        <v>0.36000000000000004</v>
      </c>
      <c r="W17" s="18"/>
      <c r="X17">
        <v>2</v>
      </c>
    </row>
    <row r="18" spans="1:24" s="19" customFormat="1" x14ac:dyDescent="0.25">
      <c r="A18" s="14" t="s">
        <v>29</v>
      </c>
      <c r="B18" s="15"/>
      <c r="C18" s="36"/>
      <c r="D18" s="15"/>
      <c r="E18" s="36"/>
      <c r="F18" s="15"/>
      <c r="G18" s="36"/>
      <c r="H18" s="15"/>
      <c r="I18" s="36"/>
      <c r="J18" s="15"/>
      <c r="K18" s="36"/>
      <c r="L18" s="15"/>
      <c r="M18" s="36"/>
      <c r="N18" s="15"/>
      <c r="O18" s="36"/>
      <c r="P18" s="15"/>
      <c r="Q18" s="36"/>
      <c r="R18" s="15"/>
      <c r="S18" s="36"/>
      <c r="T18" s="17">
        <f t="shared" si="0"/>
        <v>0</v>
      </c>
      <c r="U18" s="17">
        <f t="shared" ref="U18" si="5">COUNT(#REF!)</f>
        <v>0</v>
      </c>
      <c r="V18" s="18">
        <f>0.03*4+0.08*2+0.08</f>
        <v>0.36000000000000004</v>
      </c>
      <c r="W18" s="18">
        <f>V18*T18</f>
        <v>0</v>
      </c>
      <c r="X18">
        <v>2</v>
      </c>
    </row>
    <row r="19" spans="1:24" x14ac:dyDescent="0.25">
      <c r="A19" s="6" t="s">
        <v>30</v>
      </c>
      <c r="B19" s="7"/>
      <c r="C19" s="34"/>
      <c r="D19" s="7"/>
      <c r="E19" s="34"/>
      <c r="F19" s="7"/>
      <c r="G19" s="34"/>
      <c r="H19" s="7"/>
      <c r="I19" s="34"/>
      <c r="J19" s="7"/>
      <c r="K19" s="34"/>
      <c r="L19" s="7"/>
      <c r="M19" s="34"/>
      <c r="N19" s="7"/>
      <c r="O19" s="34"/>
      <c r="P19" s="7"/>
      <c r="Q19" s="34"/>
      <c r="R19" s="7"/>
      <c r="S19" s="34"/>
      <c r="T19" s="7"/>
      <c r="U19" s="7"/>
      <c r="V19" s="13"/>
      <c r="W19" s="13"/>
      <c r="X19" s="13"/>
    </row>
    <row r="20" spans="1:24" s="19" customFormat="1" ht="15" customHeight="1" x14ac:dyDescent="0.25">
      <c r="A20" s="20" t="s">
        <v>31</v>
      </c>
      <c r="B20" s="15"/>
      <c r="C20" s="36"/>
      <c r="D20" s="15"/>
      <c r="E20" s="36"/>
      <c r="F20" s="15"/>
      <c r="G20" s="36"/>
      <c r="H20" s="15"/>
      <c r="I20" s="36"/>
      <c r="J20" s="15"/>
      <c r="K20" s="36"/>
      <c r="L20" s="15"/>
      <c r="M20" s="36"/>
      <c r="N20" s="15"/>
      <c r="O20" s="36"/>
      <c r="P20" s="15"/>
      <c r="Q20" s="36"/>
      <c r="R20" s="15"/>
      <c r="S20" s="36"/>
      <c r="T20" s="17">
        <f>SUM(B20:S20)</f>
        <v>0</v>
      </c>
      <c r="U20" s="17"/>
      <c r="V20" s="18"/>
      <c r="W20" s="18"/>
      <c r="X20"/>
    </row>
    <row r="21" spans="1:24" s="19" customFormat="1" x14ac:dyDescent="0.25">
      <c r="A21" s="20" t="s">
        <v>32</v>
      </c>
      <c r="B21" s="15"/>
      <c r="C21" s="36"/>
      <c r="D21" s="15"/>
      <c r="E21" s="36"/>
      <c r="F21" s="15"/>
      <c r="G21" s="36"/>
      <c r="H21" s="15"/>
      <c r="I21" s="36"/>
      <c r="J21" s="15"/>
      <c r="K21" s="36"/>
      <c r="L21" s="15"/>
      <c r="M21" s="36"/>
      <c r="N21" s="15"/>
      <c r="O21" s="36"/>
      <c r="P21" s="15"/>
      <c r="Q21" s="36"/>
      <c r="R21" s="15"/>
      <c r="S21" s="36"/>
      <c r="T21" s="17">
        <f>SUM(B21:S21)</f>
        <v>0</v>
      </c>
      <c r="U21" s="17"/>
      <c r="V21" s="18"/>
      <c r="W21" s="18"/>
      <c r="X21"/>
    </row>
    <row r="22" spans="1:24" x14ac:dyDescent="0.25">
      <c r="A22" s="6" t="s">
        <v>33</v>
      </c>
      <c r="B22" s="7"/>
      <c r="C22" s="34"/>
      <c r="D22" s="7"/>
      <c r="E22" s="34"/>
      <c r="F22" s="7"/>
      <c r="G22" s="34"/>
      <c r="H22" s="7"/>
      <c r="I22" s="34"/>
      <c r="J22" s="7"/>
      <c r="K22" s="34"/>
      <c r="L22" s="7"/>
      <c r="M22" s="34"/>
      <c r="N22" s="7"/>
      <c r="O22" s="34"/>
      <c r="P22" s="7"/>
      <c r="Q22" s="34"/>
      <c r="R22" s="7"/>
      <c r="S22" s="34"/>
      <c r="T22" s="7"/>
      <c r="U22" s="7"/>
      <c r="V22" s="13"/>
      <c r="W22" s="13"/>
      <c r="X22" s="13">
        <f>SUM(W23:W26)/$A$1</f>
        <v>15.694444444444445</v>
      </c>
    </row>
    <row r="23" spans="1:24" x14ac:dyDescent="0.25">
      <c r="A23" s="21" t="s">
        <v>34</v>
      </c>
      <c r="B23" s="11">
        <v>1</v>
      </c>
      <c r="C23" s="12">
        <v>1</v>
      </c>
      <c r="D23" s="11">
        <v>1</v>
      </c>
      <c r="E23" s="12">
        <v>1</v>
      </c>
      <c r="F23" s="11">
        <v>1</v>
      </c>
      <c r="G23" s="12"/>
      <c r="H23" s="11">
        <v>1</v>
      </c>
      <c r="I23" s="12">
        <v>1</v>
      </c>
      <c r="J23" s="11">
        <v>1</v>
      </c>
      <c r="K23" s="12">
        <v>1</v>
      </c>
      <c r="L23" s="11">
        <v>1</v>
      </c>
      <c r="M23" s="12">
        <v>1</v>
      </c>
      <c r="N23" s="11">
        <v>1</v>
      </c>
      <c r="O23" s="12"/>
      <c r="P23" s="11">
        <v>1</v>
      </c>
      <c r="Q23" s="12">
        <v>1</v>
      </c>
      <c r="R23" s="11"/>
      <c r="S23" s="12">
        <v>1</v>
      </c>
      <c r="T23" s="17">
        <f>SUM(B23:S23)</f>
        <v>15</v>
      </c>
      <c r="V23" s="18">
        <v>10</v>
      </c>
      <c r="W23" s="18">
        <f>V23*T23</f>
        <v>150</v>
      </c>
      <c r="X23">
        <v>1</v>
      </c>
    </row>
    <row r="24" spans="1:24" x14ac:dyDescent="0.25">
      <c r="A24" s="21" t="s">
        <v>35</v>
      </c>
      <c r="B24" s="11"/>
      <c r="C24" s="12"/>
      <c r="D24" s="11"/>
      <c r="E24" s="12"/>
      <c r="F24" s="11"/>
      <c r="G24" s="12">
        <v>1</v>
      </c>
      <c r="H24" s="11"/>
      <c r="I24" s="12"/>
      <c r="J24" s="11"/>
      <c r="K24" s="12"/>
      <c r="L24" s="11">
        <v>1</v>
      </c>
      <c r="M24" s="12"/>
      <c r="N24" s="11"/>
      <c r="O24" s="12">
        <v>1</v>
      </c>
      <c r="P24" s="11"/>
      <c r="Q24" s="12"/>
      <c r="R24" s="11">
        <v>1</v>
      </c>
      <c r="S24" s="12"/>
      <c r="T24" s="17">
        <f>SUM(B24:S24)</f>
        <v>4</v>
      </c>
      <c r="V24" s="18">
        <v>15</v>
      </c>
      <c r="W24" s="18">
        <f>V24*T24</f>
        <v>60</v>
      </c>
      <c r="X24">
        <v>1</v>
      </c>
    </row>
    <row r="25" spans="1:24" x14ac:dyDescent="0.25">
      <c r="A25" s="21" t="s">
        <v>36</v>
      </c>
      <c r="B25" s="11"/>
      <c r="C25" s="12"/>
      <c r="D25" s="11"/>
      <c r="E25" s="12"/>
      <c r="F25" s="11"/>
      <c r="G25" s="12"/>
      <c r="H25" s="11"/>
      <c r="I25" s="12"/>
      <c r="J25" s="11"/>
      <c r="K25" s="12"/>
      <c r="L25" s="11"/>
      <c r="M25" s="12"/>
      <c r="N25" s="11"/>
      <c r="O25" s="12"/>
      <c r="P25" s="11">
        <v>1</v>
      </c>
      <c r="Q25" s="12"/>
      <c r="R25" s="11"/>
      <c r="S25" s="12"/>
      <c r="T25" s="17">
        <f>SUM(B25:S25)</f>
        <v>1</v>
      </c>
      <c r="V25" s="18">
        <f>5</f>
        <v>5</v>
      </c>
      <c r="W25" s="18">
        <f>V25*T25</f>
        <v>5</v>
      </c>
    </row>
    <row r="26" spans="1:24" x14ac:dyDescent="0.25">
      <c r="A26" s="24" t="s">
        <v>110</v>
      </c>
      <c r="B26" s="11">
        <v>2</v>
      </c>
      <c r="C26" s="12">
        <v>2</v>
      </c>
      <c r="D26" s="11">
        <v>2</v>
      </c>
      <c r="E26" s="12">
        <v>2</v>
      </c>
      <c r="F26" s="11">
        <v>2</v>
      </c>
      <c r="G26" s="12">
        <v>1</v>
      </c>
      <c r="H26" s="11">
        <v>2</v>
      </c>
      <c r="I26" s="12">
        <v>1</v>
      </c>
      <c r="J26" s="11">
        <v>2</v>
      </c>
      <c r="K26" s="12"/>
      <c r="L26" s="11">
        <v>2</v>
      </c>
      <c r="M26" s="12">
        <v>4</v>
      </c>
      <c r="N26" s="11"/>
      <c r="O26" s="12">
        <v>2</v>
      </c>
      <c r="P26" s="11"/>
      <c r="Q26" s="12">
        <v>1</v>
      </c>
      <c r="R26" s="11"/>
      <c r="S26" s="12">
        <v>2</v>
      </c>
      <c r="T26" s="17">
        <f>SUM(B26:S26)</f>
        <v>27</v>
      </c>
      <c r="V26" s="18">
        <v>2.5</v>
      </c>
      <c r="W26" s="18">
        <f>V26*T26</f>
        <v>67.5</v>
      </c>
      <c r="X26">
        <v>1</v>
      </c>
    </row>
    <row r="27" spans="1:24" x14ac:dyDescent="0.25">
      <c r="A27" s="6" t="s">
        <v>38</v>
      </c>
      <c r="B27" s="7"/>
      <c r="C27" s="34"/>
      <c r="D27" s="7"/>
      <c r="E27" s="34"/>
      <c r="F27" s="7"/>
      <c r="G27" s="34"/>
      <c r="H27" s="7"/>
      <c r="I27" s="34"/>
      <c r="J27" s="7"/>
      <c r="K27" s="34"/>
      <c r="L27" s="7"/>
      <c r="M27" s="34"/>
      <c r="N27" s="7"/>
      <c r="O27" s="34"/>
      <c r="P27" s="7"/>
      <c r="Q27" s="34"/>
      <c r="R27" s="7"/>
      <c r="S27" s="34"/>
      <c r="T27" s="7"/>
      <c r="U27" s="7"/>
      <c r="V27" s="13"/>
      <c r="W27" s="13"/>
      <c r="X27" s="13">
        <f>SUM(W28:W52)/$A$1</f>
        <v>86.257499999999993</v>
      </c>
    </row>
    <row r="28" spans="1:24" x14ac:dyDescent="0.25">
      <c r="A28" s="25" t="s">
        <v>39</v>
      </c>
      <c r="B28" s="11"/>
      <c r="C28" s="12">
        <v>43</v>
      </c>
      <c r="D28" s="11"/>
      <c r="E28" s="12"/>
      <c r="F28" s="11"/>
      <c r="G28" s="12"/>
      <c r="H28" s="11"/>
      <c r="I28" s="12">
        <v>43</v>
      </c>
      <c r="J28" s="11"/>
      <c r="K28" s="12">
        <v>48</v>
      </c>
      <c r="L28" s="11"/>
      <c r="M28" s="12"/>
      <c r="N28" s="11"/>
      <c r="O28" s="12">
        <v>6</v>
      </c>
      <c r="P28" s="11"/>
      <c r="Q28" s="12">
        <v>19</v>
      </c>
      <c r="R28" s="11">
        <v>12</v>
      </c>
      <c r="S28" s="12"/>
      <c r="T28" s="17">
        <f t="shared" ref="T28:T52" si="6">SUM(B28:S28)</f>
        <v>171</v>
      </c>
      <c r="V28" s="18">
        <f>0.08*12+0.1*2+0.15</f>
        <v>1.3099999999999998</v>
      </c>
      <c r="W28" s="18">
        <f>V28*T28</f>
        <v>224.00999999999996</v>
      </c>
      <c r="X28">
        <v>3</v>
      </c>
    </row>
    <row r="29" spans="1:24" x14ac:dyDescent="0.25">
      <c r="A29" s="25" t="s">
        <v>40</v>
      </c>
      <c r="B29" s="11">
        <v>5</v>
      </c>
      <c r="C29" s="12">
        <v>2</v>
      </c>
      <c r="D29" s="11">
        <v>5</v>
      </c>
      <c r="E29" s="12">
        <v>2</v>
      </c>
      <c r="F29" s="11">
        <v>3</v>
      </c>
      <c r="G29" s="12"/>
      <c r="H29" s="11">
        <v>3</v>
      </c>
      <c r="I29" s="12">
        <v>2</v>
      </c>
      <c r="J29" s="11">
        <v>4</v>
      </c>
      <c r="K29" s="12">
        <v>1</v>
      </c>
      <c r="L29" s="11"/>
      <c r="M29" s="12">
        <v>5</v>
      </c>
      <c r="N29" s="11">
        <v>4</v>
      </c>
      <c r="O29" s="12"/>
      <c r="P29" s="11">
        <v>6</v>
      </c>
      <c r="Q29" s="12"/>
      <c r="R29" s="11"/>
      <c r="S29" s="12">
        <v>3</v>
      </c>
      <c r="T29" s="17">
        <f t="shared" si="6"/>
        <v>45</v>
      </c>
      <c r="V29" s="18">
        <f>0.25*12+0.5*2+0.75</f>
        <v>4.75</v>
      </c>
      <c r="W29" s="18">
        <f>V29*T29</f>
        <v>213.75</v>
      </c>
      <c r="X29">
        <v>3</v>
      </c>
    </row>
    <row r="30" spans="1:24" x14ac:dyDescent="0.25">
      <c r="A30" s="26" t="s">
        <v>41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17">
        <f t="shared" si="6"/>
        <v>0</v>
      </c>
      <c r="W30" s="18"/>
      <c r="X30">
        <v>3</v>
      </c>
    </row>
    <row r="31" spans="1:24" ht="15" customHeight="1" x14ac:dyDescent="0.25">
      <c r="A31" s="28" t="s">
        <v>42</v>
      </c>
      <c r="B31" s="11">
        <v>1</v>
      </c>
      <c r="C31" s="12">
        <v>1</v>
      </c>
      <c r="D31" s="11">
        <v>1</v>
      </c>
      <c r="E31" s="12">
        <v>1</v>
      </c>
      <c r="F31" s="11">
        <v>1</v>
      </c>
      <c r="G31" s="12">
        <v>1</v>
      </c>
      <c r="H31" s="11">
        <v>1</v>
      </c>
      <c r="I31" s="12">
        <v>1</v>
      </c>
      <c r="J31" s="11">
        <v>1</v>
      </c>
      <c r="K31" s="12">
        <v>1</v>
      </c>
      <c r="L31" s="11">
        <v>1</v>
      </c>
      <c r="M31" s="12">
        <v>1</v>
      </c>
      <c r="N31" s="11">
        <v>1</v>
      </c>
      <c r="O31" s="12">
        <v>1</v>
      </c>
      <c r="P31" s="11">
        <v>1</v>
      </c>
      <c r="Q31" s="12">
        <v>1</v>
      </c>
      <c r="R31" s="11">
        <v>1</v>
      </c>
      <c r="S31" s="12"/>
      <c r="T31" s="17">
        <f t="shared" si="6"/>
        <v>17</v>
      </c>
      <c r="V31" s="18">
        <f>0.1*24+0.1*12+0.1+0.08+2+0.5</f>
        <v>6.2800000000000011</v>
      </c>
      <c r="W31" s="18">
        <f>V31*T31</f>
        <v>106.76000000000002</v>
      </c>
      <c r="X31">
        <v>3</v>
      </c>
    </row>
    <row r="32" spans="1:24" x14ac:dyDescent="0.25">
      <c r="A32" s="28" t="s">
        <v>43</v>
      </c>
      <c r="B32" s="11"/>
      <c r="C32" s="12"/>
      <c r="D32" s="11"/>
      <c r="E32" s="12"/>
      <c r="F32" s="11">
        <v>1</v>
      </c>
      <c r="G32" s="12"/>
      <c r="H32" s="11"/>
      <c r="I32" s="12"/>
      <c r="J32" s="11">
        <v>1</v>
      </c>
      <c r="K32" s="12"/>
      <c r="L32" s="11"/>
      <c r="M32" s="12">
        <v>1</v>
      </c>
      <c r="N32" s="11"/>
      <c r="O32" s="12"/>
      <c r="P32" s="11"/>
      <c r="Q32" s="12"/>
      <c r="R32" s="11"/>
      <c r="S32" s="12"/>
      <c r="T32" s="17">
        <f t="shared" si="6"/>
        <v>3</v>
      </c>
      <c r="V32" s="18">
        <f>0.2*24+0.16+4+2+4*0.25+0.33</f>
        <v>12.290000000000001</v>
      </c>
      <c r="W32" s="18">
        <f t="shared" ref="W32:W40" si="7">V32*T32</f>
        <v>36.870000000000005</v>
      </c>
      <c r="X32">
        <v>3</v>
      </c>
    </row>
    <row r="33" spans="1:24" x14ac:dyDescent="0.25">
      <c r="A33" s="28" t="s">
        <v>44</v>
      </c>
      <c r="B33" s="11">
        <v>1</v>
      </c>
      <c r="C33" s="12"/>
      <c r="D33" s="11">
        <v>1</v>
      </c>
      <c r="E33" s="12">
        <v>1</v>
      </c>
      <c r="F33" s="11">
        <v>1</v>
      </c>
      <c r="G33" s="12">
        <v>1</v>
      </c>
      <c r="H33" s="11">
        <v>1</v>
      </c>
      <c r="I33" s="12">
        <v>1</v>
      </c>
      <c r="J33" s="11">
        <v>1</v>
      </c>
      <c r="K33" s="12"/>
      <c r="L33" s="11"/>
      <c r="M33" s="12">
        <v>1</v>
      </c>
      <c r="N33" s="11"/>
      <c r="O33" s="12">
        <v>1</v>
      </c>
      <c r="P33" s="11">
        <v>1</v>
      </c>
      <c r="Q33" s="12">
        <v>1</v>
      </c>
      <c r="R33" s="11">
        <v>1</v>
      </c>
      <c r="S33" s="12"/>
      <c r="T33" s="17">
        <f t="shared" si="6"/>
        <v>13</v>
      </c>
      <c r="V33" s="18">
        <f>0.2*24+0.16+4+2+4*0.25+0.33</f>
        <v>12.290000000000001</v>
      </c>
      <c r="W33" s="18">
        <f t="shared" si="7"/>
        <v>159.77000000000001</v>
      </c>
      <c r="X33">
        <v>3</v>
      </c>
    </row>
    <row r="34" spans="1:24" x14ac:dyDescent="0.25">
      <c r="A34" s="28" t="s">
        <v>45</v>
      </c>
      <c r="B34" s="11"/>
      <c r="C34" s="12"/>
      <c r="D34" s="11"/>
      <c r="E34" s="12"/>
      <c r="F34" s="11"/>
      <c r="G34" s="12"/>
      <c r="H34" s="11"/>
      <c r="I34" s="12"/>
      <c r="J34" s="11"/>
      <c r="K34" s="12"/>
      <c r="L34" s="11"/>
      <c r="M34" s="12"/>
      <c r="N34" s="11">
        <v>1</v>
      </c>
      <c r="O34" s="12"/>
      <c r="P34" s="11"/>
      <c r="Q34" s="12"/>
      <c r="R34" s="11"/>
      <c r="S34" s="12"/>
      <c r="T34" s="17">
        <f t="shared" si="6"/>
        <v>1</v>
      </c>
      <c r="V34" s="18">
        <f>0.2*24+0.16+4+2+4*0.25+0.33</f>
        <v>12.290000000000001</v>
      </c>
      <c r="W34" s="18">
        <f t="shared" si="7"/>
        <v>12.290000000000001</v>
      </c>
      <c r="X34">
        <v>3</v>
      </c>
    </row>
    <row r="35" spans="1:24" x14ac:dyDescent="0.25">
      <c r="A35" s="28" t="s">
        <v>46</v>
      </c>
      <c r="B35" s="11"/>
      <c r="C35" s="12"/>
      <c r="D35" s="11"/>
      <c r="E35" s="12"/>
      <c r="F35" s="11"/>
      <c r="G35" s="12"/>
      <c r="H35" s="11"/>
      <c r="I35" s="12"/>
      <c r="J35" s="11"/>
      <c r="K35" s="12"/>
      <c r="L35" s="11"/>
      <c r="M35" s="12"/>
      <c r="N35" s="11"/>
      <c r="O35" s="12"/>
      <c r="P35" s="11"/>
      <c r="Q35" s="12"/>
      <c r="R35" s="11"/>
      <c r="S35" s="12"/>
      <c r="T35" s="17">
        <f t="shared" si="6"/>
        <v>0</v>
      </c>
      <c r="V35" s="18">
        <f>0.2*24+0.16+4+2+4*0.25+0.33</f>
        <v>12.290000000000001</v>
      </c>
      <c r="W35" s="18">
        <f t="shared" si="7"/>
        <v>0</v>
      </c>
      <c r="X35">
        <v>3</v>
      </c>
    </row>
    <row r="36" spans="1:24" x14ac:dyDescent="0.25">
      <c r="A36" s="28" t="s">
        <v>47</v>
      </c>
      <c r="B36" s="11"/>
      <c r="C36" s="12"/>
      <c r="D36" s="11"/>
      <c r="E36" s="12"/>
      <c r="F36" s="11"/>
      <c r="G36" s="12"/>
      <c r="H36" s="11">
        <v>1</v>
      </c>
      <c r="I36" s="12"/>
      <c r="J36" s="11"/>
      <c r="K36" s="12"/>
      <c r="L36" s="11"/>
      <c r="M36" s="12"/>
      <c r="N36" s="11"/>
      <c r="O36" s="12"/>
      <c r="P36" s="11"/>
      <c r="Q36" s="12"/>
      <c r="R36" s="11"/>
      <c r="S36" s="12"/>
      <c r="T36" s="17">
        <f t="shared" si="6"/>
        <v>1</v>
      </c>
      <c r="V36" s="18">
        <f>0.75*12+1*2+1.5+0.5*0.5+1*0.2</f>
        <v>12.95</v>
      </c>
      <c r="W36" s="18">
        <f t="shared" si="7"/>
        <v>12.95</v>
      </c>
      <c r="X36">
        <v>3</v>
      </c>
    </row>
    <row r="37" spans="1:24" x14ac:dyDescent="0.25">
      <c r="A37" s="28" t="s">
        <v>48</v>
      </c>
      <c r="B37" s="11">
        <v>2</v>
      </c>
      <c r="C37" s="12"/>
      <c r="D37" s="11">
        <v>1</v>
      </c>
      <c r="E37" s="12"/>
      <c r="F37" s="11"/>
      <c r="G37" s="12">
        <v>2</v>
      </c>
      <c r="H37" s="11"/>
      <c r="I37" s="12"/>
      <c r="J37" s="11"/>
      <c r="K37" s="12"/>
      <c r="L37" s="11"/>
      <c r="M37" s="12">
        <v>2</v>
      </c>
      <c r="N37" s="11"/>
      <c r="O37" s="12">
        <v>1</v>
      </c>
      <c r="P37" s="11">
        <v>1</v>
      </c>
      <c r="Q37" s="12">
        <v>1</v>
      </c>
      <c r="R37" s="11">
        <v>1</v>
      </c>
      <c r="S37" s="12">
        <v>1</v>
      </c>
      <c r="T37" s="17">
        <f t="shared" si="6"/>
        <v>12</v>
      </c>
      <c r="V37" s="18">
        <f>0.75*12+1*2+1.5+0.5*0.5+1*0.2</f>
        <v>12.95</v>
      </c>
      <c r="W37" s="18">
        <f t="shared" si="7"/>
        <v>155.39999999999998</v>
      </c>
      <c r="X37">
        <v>3</v>
      </c>
    </row>
    <row r="38" spans="1:24" x14ac:dyDescent="0.25">
      <c r="A38" s="28" t="s">
        <v>49</v>
      </c>
      <c r="B38" s="11"/>
      <c r="C38" s="12"/>
      <c r="D38" s="11">
        <v>1</v>
      </c>
      <c r="E38" s="12">
        <v>2</v>
      </c>
      <c r="F38" s="11">
        <v>2</v>
      </c>
      <c r="G38" s="12"/>
      <c r="H38" s="11"/>
      <c r="I38" s="12">
        <v>1</v>
      </c>
      <c r="J38" s="11">
        <v>1</v>
      </c>
      <c r="K38" s="12"/>
      <c r="L38" s="11"/>
      <c r="M38" s="12"/>
      <c r="N38" s="11">
        <v>1</v>
      </c>
      <c r="O38" s="12">
        <v>1</v>
      </c>
      <c r="P38" s="11">
        <v>1</v>
      </c>
      <c r="Q38" s="12"/>
      <c r="R38" s="11"/>
      <c r="S38" s="12">
        <v>1</v>
      </c>
      <c r="T38" s="17">
        <f t="shared" si="6"/>
        <v>11</v>
      </c>
      <c r="V38" s="18">
        <f>0.8*12+1*2+1.5+0.75*0.5+1*0.2</f>
        <v>13.675000000000001</v>
      </c>
      <c r="W38" s="18">
        <f t="shared" si="7"/>
        <v>150.42500000000001</v>
      </c>
      <c r="X38">
        <v>3</v>
      </c>
    </row>
    <row r="39" spans="1:24" x14ac:dyDescent="0.25">
      <c r="A39" s="28" t="s">
        <v>50</v>
      </c>
      <c r="B39" s="11"/>
      <c r="C39" s="12"/>
      <c r="D39" s="11"/>
      <c r="E39" s="12"/>
      <c r="F39" s="11"/>
      <c r="G39" s="12"/>
      <c r="H39" s="11"/>
      <c r="I39" s="12"/>
      <c r="J39" s="11"/>
      <c r="K39" s="12"/>
      <c r="L39" s="11"/>
      <c r="M39" s="12"/>
      <c r="N39" s="11"/>
      <c r="O39" s="12"/>
      <c r="P39" s="11"/>
      <c r="Q39" s="12"/>
      <c r="R39" s="11"/>
      <c r="S39" s="12"/>
      <c r="T39" s="17">
        <f t="shared" si="6"/>
        <v>0</v>
      </c>
      <c r="V39" s="18">
        <f>1*12+1*2+1.5+0.75*0.5+1*0.2</f>
        <v>16.074999999999999</v>
      </c>
      <c r="W39" s="18">
        <f t="shared" si="7"/>
        <v>0</v>
      </c>
      <c r="X39">
        <v>3</v>
      </c>
    </row>
    <row r="40" spans="1:24" x14ac:dyDescent="0.25">
      <c r="A40" s="28" t="s">
        <v>51</v>
      </c>
      <c r="B40" s="11"/>
      <c r="C40" s="12"/>
      <c r="D40" s="11"/>
      <c r="E40" s="12"/>
      <c r="F40" s="11"/>
      <c r="G40" s="12"/>
      <c r="H40" s="11"/>
      <c r="I40" s="12"/>
      <c r="J40" s="11"/>
      <c r="K40" s="12"/>
      <c r="L40" s="11"/>
      <c r="M40" s="12"/>
      <c r="N40" s="11"/>
      <c r="O40" s="12"/>
      <c r="P40" s="11"/>
      <c r="Q40" s="12"/>
      <c r="R40" s="11"/>
      <c r="S40" s="12"/>
      <c r="T40" s="17">
        <f t="shared" si="6"/>
        <v>0</v>
      </c>
      <c r="V40" s="18">
        <f>1*12+1*2+1.5+0.75*0.5+1*0.2</f>
        <v>16.074999999999999</v>
      </c>
      <c r="W40" s="18">
        <f t="shared" si="7"/>
        <v>0</v>
      </c>
      <c r="X40">
        <v>3</v>
      </c>
    </row>
    <row r="41" spans="1:24" x14ac:dyDescent="0.25">
      <c r="A41" s="26" t="s">
        <v>52</v>
      </c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17">
        <f t="shared" si="6"/>
        <v>0</v>
      </c>
      <c r="W41" s="18"/>
      <c r="X41">
        <v>3</v>
      </c>
    </row>
    <row r="42" spans="1:24" x14ac:dyDescent="0.25">
      <c r="A42" s="28" t="s">
        <v>53</v>
      </c>
      <c r="B42" s="11">
        <v>2</v>
      </c>
      <c r="C42" s="12">
        <v>4</v>
      </c>
      <c r="D42" s="11">
        <v>5</v>
      </c>
      <c r="E42" s="12">
        <v>3</v>
      </c>
      <c r="F42" s="11"/>
      <c r="G42" s="12">
        <v>11</v>
      </c>
      <c r="H42" s="11">
        <v>3</v>
      </c>
      <c r="I42" s="12">
        <v>3</v>
      </c>
      <c r="J42" s="11">
        <v>3</v>
      </c>
      <c r="K42" s="12">
        <v>3</v>
      </c>
      <c r="L42" s="11">
        <v>5</v>
      </c>
      <c r="M42" s="12">
        <v>4</v>
      </c>
      <c r="N42" s="11">
        <v>2</v>
      </c>
      <c r="O42" s="12">
        <v>6</v>
      </c>
      <c r="P42" s="11">
        <v>2</v>
      </c>
      <c r="Q42" s="12">
        <v>2</v>
      </c>
      <c r="R42" s="11">
        <v>1</v>
      </c>
      <c r="S42" s="12">
        <v>5</v>
      </c>
      <c r="T42" s="17">
        <f t="shared" si="6"/>
        <v>64</v>
      </c>
      <c r="V42" s="18">
        <f>0.25*12+0.5*2*0.5</f>
        <v>3.5</v>
      </c>
      <c r="W42" s="18">
        <f t="shared" ref="W42:W52" si="8">V42*T42</f>
        <v>224</v>
      </c>
      <c r="X42">
        <v>3</v>
      </c>
    </row>
    <row r="43" spans="1:24" x14ac:dyDescent="0.25">
      <c r="A43" s="28" t="s">
        <v>54</v>
      </c>
      <c r="B43" s="11"/>
      <c r="C43" s="12">
        <v>4</v>
      </c>
      <c r="D43" s="11">
        <v>1</v>
      </c>
      <c r="E43" s="12">
        <v>2</v>
      </c>
      <c r="F43" s="11">
        <v>1</v>
      </c>
      <c r="G43" s="12"/>
      <c r="H43" s="11">
        <v>1</v>
      </c>
      <c r="I43" s="12"/>
      <c r="J43" s="11"/>
      <c r="K43" s="12">
        <v>3</v>
      </c>
      <c r="L43" s="11">
        <v>7</v>
      </c>
      <c r="M43" s="12"/>
      <c r="N43" s="11">
        <v>1</v>
      </c>
      <c r="O43" s="12"/>
      <c r="P43" s="11"/>
      <c r="Q43" s="12"/>
      <c r="R43" s="11">
        <v>2</v>
      </c>
      <c r="S43" s="12"/>
      <c r="T43" s="17">
        <f t="shared" si="6"/>
        <v>22</v>
      </c>
      <c r="V43" s="18">
        <f>0.33*12+0.5*2*0.5</f>
        <v>4.46</v>
      </c>
      <c r="W43" s="18">
        <f t="shared" si="8"/>
        <v>98.12</v>
      </c>
      <c r="X43">
        <v>3</v>
      </c>
    </row>
    <row r="44" spans="1:24" x14ac:dyDescent="0.25">
      <c r="A44" s="28" t="s">
        <v>55</v>
      </c>
      <c r="B44" s="11">
        <v>1</v>
      </c>
      <c r="C44" s="12"/>
      <c r="D44" s="11">
        <v>1</v>
      </c>
      <c r="E44" s="12"/>
      <c r="F44" s="11"/>
      <c r="G44" s="12"/>
      <c r="H44" s="11">
        <v>1</v>
      </c>
      <c r="I44" s="12">
        <v>1</v>
      </c>
      <c r="J44" s="11">
        <v>1</v>
      </c>
      <c r="K44" s="12"/>
      <c r="L44" s="11"/>
      <c r="M44" s="12">
        <v>1</v>
      </c>
      <c r="N44" s="11"/>
      <c r="O44" s="12">
        <v>1</v>
      </c>
      <c r="P44" s="11">
        <v>1</v>
      </c>
      <c r="Q44" s="12">
        <v>2</v>
      </c>
      <c r="R44" s="11"/>
      <c r="S44" s="12">
        <v>1</v>
      </c>
      <c r="T44" s="17">
        <f t="shared" si="6"/>
        <v>11</v>
      </c>
      <c r="V44" s="18">
        <f>0.5*12+0.5*2*0.5</f>
        <v>6.5</v>
      </c>
      <c r="W44" s="18">
        <f t="shared" si="8"/>
        <v>71.5</v>
      </c>
      <c r="X44">
        <v>3</v>
      </c>
    </row>
    <row r="45" spans="1:24" x14ac:dyDescent="0.25">
      <c r="A45" s="28" t="s">
        <v>56</v>
      </c>
      <c r="B45" s="11"/>
      <c r="C45" s="12"/>
      <c r="D45" s="11"/>
      <c r="E45" s="12"/>
      <c r="F45" s="11"/>
      <c r="G45" s="12"/>
      <c r="H45" s="11"/>
      <c r="I45" s="12"/>
      <c r="J45" s="11"/>
      <c r="K45" s="12"/>
      <c r="L45" s="11"/>
      <c r="M45" s="12"/>
      <c r="N45" s="11"/>
      <c r="O45" s="12"/>
      <c r="P45" s="11"/>
      <c r="Q45" s="12"/>
      <c r="R45" s="11"/>
      <c r="S45" s="12"/>
      <c r="T45" s="17">
        <f t="shared" si="6"/>
        <v>0</v>
      </c>
      <c r="W45" s="18">
        <f t="shared" si="8"/>
        <v>0</v>
      </c>
      <c r="X45">
        <v>3</v>
      </c>
    </row>
    <row r="46" spans="1:24" x14ac:dyDescent="0.25">
      <c r="A46" s="28" t="s">
        <v>57</v>
      </c>
      <c r="B46" s="11"/>
      <c r="C46" s="12"/>
      <c r="D46" s="11"/>
      <c r="E46" s="12"/>
      <c r="F46" s="11"/>
      <c r="G46" s="12"/>
      <c r="H46" s="11"/>
      <c r="I46" s="12"/>
      <c r="J46" s="11"/>
      <c r="K46" s="12"/>
      <c r="L46" s="11"/>
      <c r="M46" s="12"/>
      <c r="N46" s="11"/>
      <c r="O46" s="12"/>
      <c r="P46" s="11"/>
      <c r="Q46" s="12"/>
      <c r="R46" s="11"/>
      <c r="S46" s="12"/>
      <c r="T46" s="17">
        <f t="shared" si="6"/>
        <v>0</v>
      </c>
      <c r="W46" s="18">
        <f t="shared" si="8"/>
        <v>0</v>
      </c>
      <c r="X46">
        <v>3</v>
      </c>
    </row>
    <row r="47" spans="1:24" x14ac:dyDescent="0.25">
      <c r="A47" s="26" t="s">
        <v>58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17">
        <f t="shared" si="6"/>
        <v>0</v>
      </c>
      <c r="W47" s="18">
        <f t="shared" si="8"/>
        <v>0</v>
      </c>
      <c r="X47">
        <v>3</v>
      </c>
    </row>
    <row r="48" spans="1:24" x14ac:dyDescent="0.25">
      <c r="A48" s="28" t="s">
        <v>59</v>
      </c>
      <c r="B48" s="11"/>
      <c r="C48" s="12">
        <v>2</v>
      </c>
      <c r="D48" s="11"/>
      <c r="E48" s="12"/>
      <c r="F48" s="11"/>
      <c r="G48" s="12"/>
      <c r="H48" s="11"/>
      <c r="I48" s="12">
        <v>1</v>
      </c>
      <c r="J48" s="11"/>
      <c r="K48" s="12">
        <v>1</v>
      </c>
      <c r="L48" s="11">
        <v>2</v>
      </c>
      <c r="M48" s="12"/>
      <c r="N48" s="11"/>
      <c r="O48" s="12"/>
      <c r="P48" s="11"/>
      <c r="Q48" s="12"/>
      <c r="R48" s="11">
        <v>1</v>
      </c>
      <c r="S48" s="12"/>
      <c r="T48" s="17">
        <f t="shared" si="6"/>
        <v>7</v>
      </c>
      <c r="V48" s="18">
        <f>0.2*24+0.16+4+2+4*0.25</f>
        <v>11.96</v>
      </c>
      <c r="W48" s="18">
        <f t="shared" si="8"/>
        <v>83.72</v>
      </c>
      <c r="X48">
        <v>3</v>
      </c>
    </row>
    <row r="49" spans="1:24" x14ac:dyDescent="0.25">
      <c r="A49" s="28" t="s">
        <v>60</v>
      </c>
      <c r="B49" s="11"/>
      <c r="C49" s="12"/>
      <c r="D49" s="11"/>
      <c r="E49" s="12"/>
      <c r="F49" s="11"/>
      <c r="G49" s="12"/>
      <c r="H49" s="11"/>
      <c r="I49" s="12"/>
      <c r="J49" s="11"/>
      <c r="K49" s="12"/>
      <c r="L49" s="11"/>
      <c r="M49" s="12"/>
      <c r="N49" s="11"/>
      <c r="O49" s="12"/>
      <c r="P49" s="11"/>
      <c r="Q49" s="12"/>
      <c r="R49" s="11"/>
      <c r="S49" s="12"/>
      <c r="T49" s="17">
        <f t="shared" si="6"/>
        <v>0</v>
      </c>
      <c r="W49" s="18">
        <f t="shared" si="8"/>
        <v>0</v>
      </c>
      <c r="X49">
        <v>3</v>
      </c>
    </row>
    <row r="50" spans="1:24" x14ac:dyDescent="0.25">
      <c r="A50" s="28" t="s">
        <v>61</v>
      </c>
      <c r="B50" s="11"/>
      <c r="C50" s="12"/>
      <c r="D50" s="11"/>
      <c r="E50" s="12"/>
      <c r="F50" s="11"/>
      <c r="G50" s="12"/>
      <c r="H50" s="11"/>
      <c r="I50" s="12"/>
      <c r="J50" s="11"/>
      <c r="K50" s="12"/>
      <c r="L50" s="11"/>
      <c r="M50" s="12"/>
      <c r="N50" s="11"/>
      <c r="O50" s="12"/>
      <c r="P50" s="11"/>
      <c r="Q50" s="12"/>
      <c r="R50" s="11"/>
      <c r="S50" s="12"/>
      <c r="T50" s="17">
        <f t="shared" si="6"/>
        <v>0</v>
      </c>
      <c r="V50" s="18">
        <f>0.08*12+0.08*4+1+2*0.2</f>
        <v>2.68</v>
      </c>
      <c r="W50" s="18">
        <f t="shared" si="8"/>
        <v>0</v>
      </c>
      <c r="X50">
        <v>3</v>
      </c>
    </row>
    <row r="51" spans="1:24" x14ac:dyDescent="0.25">
      <c r="A51" s="28" t="s">
        <v>62</v>
      </c>
      <c r="B51" s="11"/>
      <c r="C51" s="12"/>
      <c r="D51" s="11"/>
      <c r="E51" s="12"/>
      <c r="F51" s="11"/>
      <c r="G51" s="12"/>
      <c r="H51" s="11"/>
      <c r="I51" s="12">
        <v>1</v>
      </c>
      <c r="J51" s="11"/>
      <c r="K51" s="12"/>
      <c r="L51" s="11"/>
      <c r="M51" s="12"/>
      <c r="N51" s="11"/>
      <c r="O51" s="12"/>
      <c r="P51" s="11"/>
      <c r="Q51" s="12"/>
      <c r="R51" s="11"/>
      <c r="S51" s="12"/>
      <c r="T51" s="17">
        <f t="shared" si="6"/>
        <v>1</v>
      </c>
      <c r="V51" s="18">
        <f>0.33*4+0.75+2*0.5</f>
        <v>3.0700000000000003</v>
      </c>
      <c r="W51" s="18">
        <f t="shared" si="8"/>
        <v>3.0700000000000003</v>
      </c>
      <c r="X51">
        <v>3</v>
      </c>
    </row>
    <row r="52" spans="1:24" x14ac:dyDescent="0.25">
      <c r="A52" s="28" t="s">
        <v>63</v>
      </c>
      <c r="B52" s="11"/>
      <c r="C52" s="12"/>
      <c r="D52" s="11"/>
      <c r="E52" s="12"/>
      <c r="F52" s="11"/>
      <c r="G52" s="12"/>
      <c r="H52" s="11"/>
      <c r="I52" s="12"/>
      <c r="J52" s="11"/>
      <c r="K52" s="12"/>
      <c r="L52" s="11"/>
      <c r="M52" s="12"/>
      <c r="N52" s="11"/>
      <c r="O52" s="12"/>
      <c r="P52" s="11"/>
      <c r="Q52" s="12"/>
      <c r="R52" s="11"/>
      <c r="S52" s="12"/>
      <c r="T52" s="17">
        <f t="shared" si="6"/>
        <v>0</v>
      </c>
      <c r="V52" s="18">
        <f>0.5*4+1+2*0.5</f>
        <v>4</v>
      </c>
      <c r="W52" s="18">
        <f t="shared" si="8"/>
        <v>0</v>
      </c>
      <c r="X52">
        <v>3</v>
      </c>
    </row>
    <row r="53" spans="1:24" x14ac:dyDescent="0.25">
      <c r="A53" s="6" t="s">
        <v>64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13"/>
      <c r="W53" s="13"/>
      <c r="X53">
        <v>3</v>
      </c>
    </row>
    <row r="54" spans="1:24" ht="15" customHeight="1" x14ac:dyDescent="0.25">
      <c r="A54" s="10" t="s">
        <v>64</v>
      </c>
      <c r="B54" s="11"/>
      <c r="C54" s="12"/>
      <c r="D54" s="11">
        <v>1</v>
      </c>
      <c r="E54" s="12">
        <v>1</v>
      </c>
      <c r="F54" s="11">
        <v>1</v>
      </c>
      <c r="G54" s="12">
        <v>1</v>
      </c>
      <c r="H54" s="11">
        <v>1</v>
      </c>
      <c r="I54" s="12">
        <v>1</v>
      </c>
      <c r="J54" s="11">
        <v>1</v>
      </c>
      <c r="K54" s="12"/>
      <c r="L54" s="11"/>
      <c r="M54" s="12">
        <v>1</v>
      </c>
      <c r="N54" s="11">
        <v>1</v>
      </c>
      <c r="O54" s="12">
        <v>1</v>
      </c>
      <c r="P54" s="11">
        <v>1</v>
      </c>
      <c r="Q54" s="12">
        <v>1</v>
      </c>
      <c r="R54" s="11">
        <v>1</v>
      </c>
      <c r="S54" s="12">
        <v>1</v>
      </c>
      <c r="T54" s="17">
        <f>SUM(B54:S54)</f>
        <v>14</v>
      </c>
      <c r="V54" s="18">
        <v>1</v>
      </c>
      <c r="W54" s="18">
        <f t="shared" ref="W54" si="9">V54*T54</f>
        <v>14</v>
      </c>
      <c r="X54">
        <v>3</v>
      </c>
    </row>
    <row r="55" spans="1:24" x14ac:dyDescent="0.25">
      <c r="A55" s="10" t="s">
        <v>65</v>
      </c>
      <c r="B55" s="11"/>
      <c r="C55" s="12"/>
      <c r="D55" s="11"/>
      <c r="E55" s="12"/>
      <c r="F55" s="11"/>
      <c r="G55" s="12"/>
      <c r="H55" s="11"/>
      <c r="I55" s="12"/>
      <c r="J55" s="11"/>
      <c r="K55" s="12"/>
      <c r="L55" s="11"/>
      <c r="M55" s="12"/>
      <c r="N55" s="11"/>
      <c r="O55" s="12"/>
      <c r="P55" s="11"/>
      <c r="Q55" s="12"/>
      <c r="R55" s="11"/>
      <c r="S55" s="12"/>
      <c r="T55" s="17">
        <f>SUM(B55:S55)</f>
        <v>0</v>
      </c>
      <c r="W55" s="18"/>
      <c r="X55">
        <v>3</v>
      </c>
    </row>
    <row r="56" spans="1:24" x14ac:dyDescent="0.25">
      <c r="A56" s="10" t="s">
        <v>66</v>
      </c>
      <c r="B56" s="11"/>
      <c r="C56" s="12"/>
      <c r="D56" s="11"/>
      <c r="E56" s="12"/>
      <c r="F56" s="11"/>
      <c r="G56" s="12"/>
      <c r="H56" s="11"/>
      <c r="I56" s="12"/>
      <c r="J56" s="11"/>
      <c r="K56" s="12"/>
      <c r="L56" s="11"/>
      <c r="M56" s="12"/>
      <c r="N56" s="11"/>
      <c r="O56" s="12"/>
      <c r="P56" s="11"/>
      <c r="Q56" s="12"/>
      <c r="R56" s="11"/>
      <c r="S56" s="12"/>
      <c r="T56" s="17">
        <f>SUM(B56:S56)</f>
        <v>0</v>
      </c>
      <c r="W56" s="18"/>
      <c r="X56">
        <v>3</v>
      </c>
    </row>
    <row r="57" spans="1:24" x14ac:dyDescent="0.25">
      <c r="A57" s="10" t="s">
        <v>67</v>
      </c>
      <c r="B57" s="11"/>
      <c r="C57" s="12"/>
      <c r="D57" s="11"/>
      <c r="E57" s="12"/>
      <c r="F57" s="11"/>
      <c r="G57" s="12"/>
      <c r="H57" s="11"/>
      <c r="I57" s="12"/>
      <c r="J57" s="11"/>
      <c r="K57" s="12"/>
      <c r="L57" s="11"/>
      <c r="M57" s="12"/>
      <c r="N57" s="11"/>
      <c r="O57" s="12"/>
      <c r="P57" s="11"/>
      <c r="Q57" s="12"/>
      <c r="R57" s="11"/>
      <c r="S57" s="12"/>
      <c r="T57" s="17">
        <f>SUM(B57:S57)</f>
        <v>0</v>
      </c>
      <c r="W57" s="18"/>
      <c r="X57">
        <v>3</v>
      </c>
    </row>
    <row r="58" spans="1:24" x14ac:dyDescent="0.25">
      <c r="A58" s="6" t="s">
        <v>68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13"/>
      <c r="W58" s="13"/>
      <c r="X58">
        <v>3</v>
      </c>
    </row>
    <row r="59" spans="1:24" ht="15" customHeight="1" x14ac:dyDescent="0.25">
      <c r="A59" s="10" t="s">
        <v>69</v>
      </c>
      <c r="B59" s="11"/>
      <c r="C59" s="12"/>
      <c r="D59" s="11"/>
      <c r="E59" s="12"/>
      <c r="F59" s="11"/>
      <c r="G59" s="12"/>
      <c r="H59" s="11"/>
      <c r="I59" s="12"/>
      <c r="J59" s="11"/>
      <c r="K59" s="12"/>
      <c r="L59" s="11"/>
      <c r="M59" s="12"/>
      <c r="N59" s="11"/>
      <c r="O59" s="12"/>
      <c r="P59" s="11"/>
      <c r="Q59" s="12"/>
      <c r="R59" s="11"/>
      <c r="S59" s="12"/>
      <c r="T59" s="17">
        <f>SUM(B59:S59)</f>
        <v>0</v>
      </c>
      <c r="W59" s="18"/>
      <c r="X59">
        <v>3</v>
      </c>
    </row>
    <row r="60" spans="1:24" x14ac:dyDescent="0.25">
      <c r="A60" s="10" t="s">
        <v>70</v>
      </c>
      <c r="B60" s="11">
        <v>1</v>
      </c>
      <c r="C60" s="12"/>
      <c r="D60" s="11"/>
      <c r="E60" s="12"/>
      <c r="F60" s="11"/>
      <c r="G60" s="12"/>
      <c r="H60" s="11"/>
      <c r="I60" s="12"/>
      <c r="J60" s="11"/>
      <c r="K60" s="12"/>
      <c r="L60" s="11"/>
      <c r="M60" s="12"/>
      <c r="N60" s="11"/>
      <c r="O60" s="12"/>
      <c r="P60" s="11"/>
      <c r="Q60" s="12"/>
      <c r="R60" s="11"/>
      <c r="S60" s="12"/>
      <c r="T60" s="17">
        <f>SUM(B60:S60)</f>
        <v>1</v>
      </c>
      <c r="W60" s="18"/>
      <c r="X60">
        <v>3</v>
      </c>
    </row>
    <row r="61" spans="1:24" x14ac:dyDescent="0.25">
      <c r="A61" s="10" t="s">
        <v>71</v>
      </c>
      <c r="B61" s="11"/>
      <c r="C61" s="12"/>
      <c r="D61" s="11"/>
      <c r="E61" s="12"/>
      <c r="F61" s="11"/>
      <c r="G61" s="12"/>
      <c r="H61" s="11"/>
      <c r="I61" s="12"/>
      <c r="J61" s="11"/>
      <c r="K61" s="12"/>
      <c r="L61" s="11"/>
      <c r="M61" s="12"/>
      <c r="N61" s="11"/>
      <c r="O61" s="12"/>
      <c r="P61" s="11"/>
      <c r="Q61" s="12"/>
      <c r="R61" s="11"/>
      <c r="S61" s="12"/>
      <c r="T61" s="17">
        <f>SUM(B61:S61)</f>
        <v>0</v>
      </c>
      <c r="W61" s="18"/>
      <c r="X61">
        <v>3</v>
      </c>
    </row>
    <row r="62" spans="1:24" x14ac:dyDescent="0.25">
      <c r="A62" s="10" t="s">
        <v>72</v>
      </c>
      <c r="B62" s="11">
        <v>1</v>
      </c>
      <c r="C62" s="12"/>
      <c r="D62" s="11"/>
      <c r="E62" s="12"/>
      <c r="F62" s="11"/>
      <c r="G62" s="12"/>
      <c r="H62" s="11"/>
      <c r="I62" s="12"/>
      <c r="J62" s="11"/>
      <c r="K62" s="12"/>
      <c r="L62" s="11"/>
      <c r="M62" s="12"/>
      <c r="N62" s="11"/>
      <c r="O62" s="12"/>
      <c r="P62" s="11"/>
      <c r="Q62" s="12"/>
      <c r="R62" s="11"/>
      <c r="S62" s="12"/>
      <c r="T62" s="17">
        <f>SUM(B62:S62)</f>
        <v>1</v>
      </c>
      <c r="W62" s="18"/>
      <c r="X62">
        <v>3</v>
      </c>
    </row>
    <row r="63" spans="1:24" x14ac:dyDescent="0.25">
      <c r="A63" s="6" t="s">
        <v>73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13"/>
      <c r="W63" s="13"/>
      <c r="X63" s="13">
        <f>SUM(W64:W68)/$A$1</f>
        <v>0</v>
      </c>
    </row>
    <row r="64" spans="1:24" s="19" customFormat="1" ht="15" customHeight="1" x14ac:dyDescent="0.25">
      <c r="A64" s="14" t="s">
        <v>74</v>
      </c>
      <c r="B64" s="15"/>
      <c r="C64" s="16"/>
      <c r="D64" s="15"/>
      <c r="E64" s="16"/>
      <c r="F64" s="15"/>
      <c r="G64" s="16"/>
      <c r="H64" s="15"/>
      <c r="I64" s="16"/>
      <c r="J64" s="15"/>
      <c r="K64" s="16"/>
      <c r="L64" s="15"/>
      <c r="M64" s="16"/>
      <c r="N64" s="15"/>
      <c r="O64" s="16"/>
      <c r="P64" s="15"/>
      <c r="Q64" s="16"/>
      <c r="R64" s="15"/>
      <c r="S64" s="16"/>
      <c r="T64" s="17">
        <f>SUM(B64:S64)</f>
        <v>0</v>
      </c>
      <c r="U64" s="17"/>
      <c r="V64" s="18">
        <f>1</f>
        <v>1</v>
      </c>
      <c r="W64" s="18">
        <f>V64*T64</f>
        <v>0</v>
      </c>
      <c r="X64">
        <v>2</v>
      </c>
    </row>
    <row r="65" spans="1:27" s="19" customFormat="1" x14ac:dyDescent="0.25">
      <c r="A65" s="14" t="s">
        <v>75</v>
      </c>
      <c r="B65" s="15"/>
      <c r="C65" s="16"/>
      <c r="D65" s="15"/>
      <c r="E65" s="16"/>
      <c r="F65" s="15"/>
      <c r="G65" s="16"/>
      <c r="H65" s="15"/>
      <c r="I65" s="16"/>
      <c r="J65" s="15"/>
      <c r="K65" s="16"/>
      <c r="L65" s="15"/>
      <c r="M65" s="16"/>
      <c r="N65" s="15"/>
      <c r="O65" s="16"/>
      <c r="P65" s="15"/>
      <c r="Q65" s="16"/>
      <c r="R65" s="15"/>
      <c r="S65" s="16"/>
      <c r="T65" s="17">
        <f>SUM(B65:S65)</f>
        <v>0</v>
      </c>
      <c r="U65" s="17"/>
      <c r="V65" s="18">
        <v>0.75</v>
      </c>
      <c r="W65" s="18">
        <f>V65*T65</f>
        <v>0</v>
      </c>
      <c r="X65">
        <v>2</v>
      </c>
    </row>
    <row r="66" spans="1:27" s="19" customFormat="1" x14ac:dyDescent="0.25">
      <c r="A66" s="14" t="s">
        <v>76</v>
      </c>
      <c r="B66" s="15"/>
      <c r="C66" s="16"/>
      <c r="D66" s="15"/>
      <c r="E66" s="16"/>
      <c r="F66" s="15"/>
      <c r="G66" s="16"/>
      <c r="H66" s="15"/>
      <c r="I66" s="16"/>
      <c r="J66" s="15"/>
      <c r="K66" s="16"/>
      <c r="L66" s="15"/>
      <c r="M66" s="16"/>
      <c r="N66" s="15"/>
      <c r="O66" s="16"/>
      <c r="P66" s="15"/>
      <c r="Q66" s="16"/>
      <c r="R66" s="15"/>
      <c r="S66" s="16"/>
      <c r="T66" s="17">
        <f>SUM(B66:S66)</f>
        <v>0</v>
      </c>
      <c r="U66" s="17"/>
      <c r="V66" s="18">
        <f>0.5*12+2</f>
        <v>8</v>
      </c>
      <c r="W66" s="18">
        <f>V66*T66</f>
        <v>0</v>
      </c>
      <c r="X66">
        <v>2</v>
      </c>
    </row>
    <row r="67" spans="1:27" s="19" customFormat="1" x14ac:dyDescent="0.25">
      <c r="A67" s="14" t="s">
        <v>77</v>
      </c>
      <c r="B67" s="15"/>
      <c r="C67" s="16"/>
      <c r="D67" s="15"/>
      <c r="E67" s="16"/>
      <c r="F67" s="15"/>
      <c r="G67" s="16"/>
      <c r="H67" s="15"/>
      <c r="I67" s="16"/>
      <c r="J67" s="15"/>
      <c r="K67" s="16"/>
      <c r="L67" s="15"/>
      <c r="M67" s="16"/>
      <c r="N67" s="15"/>
      <c r="O67" s="16"/>
      <c r="P67" s="15"/>
      <c r="Q67" s="16"/>
      <c r="R67" s="15"/>
      <c r="S67" s="16"/>
      <c r="T67" s="17">
        <f>SUM(B67:S67)</f>
        <v>0</v>
      </c>
      <c r="U67" s="17"/>
      <c r="V67" s="18">
        <f>0.75*2</f>
        <v>1.5</v>
      </c>
      <c r="W67" s="18">
        <f>V67*T67</f>
        <v>0</v>
      </c>
      <c r="X67">
        <v>2</v>
      </c>
    </row>
    <row r="68" spans="1:27" s="19" customFormat="1" x14ac:dyDescent="0.25">
      <c r="A68" s="14" t="s">
        <v>78</v>
      </c>
      <c r="B68" s="15"/>
      <c r="C68" s="16"/>
      <c r="D68" s="15"/>
      <c r="E68" s="16"/>
      <c r="F68" s="15"/>
      <c r="G68" s="16"/>
      <c r="H68" s="15"/>
      <c r="I68" s="16"/>
      <c r="J68" s="15"/>
      <c r="K68" s="16"/>
      <c r="L68" s="15"/>
      <c r="M68" s="16"/>
      <c r="N68" s="15"/>
      <c r="O68" s="16"/>
      <c r="P68" s="15"/>
      <c r="Q68" s="16"/>
      <c r="R68" s="15"/>
      <c r="S68" s="16"/>
      <c r="T68" s="17">
        <f>SUM(B68:S68)</f>
        <v>0</v>
      </c>
      <c r="U68" s="17"/>
      <c r="V68" s="18"/>
      <c r="W68" s="18"/>
      <c r="X68">
        <v>2</v>
      </c>
    </row>
    <row r="69" spans="1:27" x14ac:dyDescent="0.25">
      <c r="A69" s="6" t="s">
        <v>79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13"/>
      <c r="W69" s="13"/>
      <c r="X69" s="13">
        <f>SUM(W70:W74)/$A$1</f>
        <v>2.4288888888888889</v>
      </c>
    </row>
    <row r="70" spans="1:27" x14ac:dyDescent="0.25">
      <c r="A70" s="10" t="s">
        <v>80</v>
      </c>
      <c r="B70" s="11">
        <v>1</v>
      </c>
      <c r="C70" s="12"/>
      <c r="D70" s="11">
        <v>1</v>
      </c>
      <c r="E70" s="12">
        <v>1</v>
      </c>
      <c r="F70" s="11">
        <v>1</v>
      </c>
      <c r="G70" s="12"/>
      <c r="H70" s="11"/>
      <c r="I70" s="12">
        <v>1</v>
      </c>
      <c r="J70" s="11">
        <v>1</v>
      </c>
      <c r="K70" s="12"/>
      <c r="L70" s="11"/>
      <c r="M70" s="12"/>
      <c r="N70" s="11"/>
      <c r="O70" s="12">
        <v>1</v>
      </c>
      <c r="P70" s="11">
        <v>1</v>
      </c>
      <c r="Q70" s="12">
        <v>1</v>
      </c>
      <c r="R70" s="11"/>
      <c r="S70" s="12"/>
      <c r="T70" s="17">
        <f>SUM(B70:S70)</f>
        <v>9</v>
      </c>
      <c r="V70" s="18">
        <v>1</v>
      </c>
      <c r="W70" s="18">
        <f>V70*T70</f>
        <v>9</v>
      </c>
      <c r="X70">
        <v>3</v>
      </c>
    </row>
    <row r="71" spans="1:27" x14ac:dyDescent="0.25">
      <c r="A71" s="10" t="s">
        <v>81</v>
      </c>
      <c r="B71" s="11">
        <v>1</v>
      </c>
      <c r="C71" s="12"/>
      <c r="D71" s="11">
        <v>1</v>
      </c>
      <c r="E71" s="12">
        <v>1</v>
      </c>
      <c r="F71" s="11">
        <v>1</v>
      </c>
      <c r="G71" s="12"/>
      <c r="H71" s="11"/>
      <c r="I71" s="12">
        <v>2</v>
      </c>
      <c r="J71" s="11">
        <v>1</v>
      </c>
      <c r="K71" s="12"/>
      <c r="L71" s="11"/>
      <c r="M71" s="12"/>
      <c r="N71" s="11"/>
      <c r="O71" s="12"/>
      <c r="P71" s="11">
        <v>1</v>
      </c>
      <c r="Q71" s="12">
        <v>1</v>
      </c>
      <c r="R71" s="11"/>
      <c r="S71" s="12"/>
      <c r="T71" s="17">
        <f>SUM(B71:S71)</f>
        <v>9</v>
      </c>
      <c r="V71" s="18">
        <f>0.05*12+0.08*4+1+0.16*4</f>
        <v>2.56</v>
      </c>
      <c r="W71" s="18">
        <f>V71*T71</f>
        <v>23.04</v>
      </c>
      <c r="X71">
        <v>3</v>
      </c>
    </row>
    <row r="72" spans="1:27" x14ac:dyDescent="0.25">
      <c r="A72" s="10" t="s">
        <v>82</v>
      </c>
      <c r="B72" s="11">
        <v>1</v>
      </c>
      <c r="C72" s="12"/>
      <c r="D72" s="11"/>
      <c r="E72" s="12"/>
      <c r="F72" s="11"/>
      <c r="G72" s="12"/>
      <c r="H72" s="11"/>
      <c r="I72" s="12">
        <v>1</v>
      </c>
      <c r="J72" s="11">
        <v>1</v>
      </c>
      <c r="K72" s="12"/>
      <c r="L72" s="11"/>
      <c r="M72" s="12"/>
      <c r="N72" s="11"/>
      <c r="O72" s="12"/>
      <c r="P72" s="11"/>
      <c r="Q72" s="12">
        <v>1</v>
      </c>
      <c r="R72" s="11"/>
      <c r="S72" s="12"/>
      <c r="T72" s="17">
        <f>SUM(B72:S72)</f>
        <v>4</v>
      </c>
      <c r="V72" s="18">
        <f>0.16*12</f>
        <v>1.92</v>
      </c>
      <c r="W72" s="18">
        <f>V72*T72</f>
        <v>7.68</v>
      </c>
      <c r="X72">
        <v>3</v>
      </c>
    </row>
    <row r="73" spans="1:27" x14ac:dyDescent="0.25">
      <c r="A73" s="6" t="s">
        <v>83</v>
      </c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13"/>
      <c r="W73" s="13"/>
    </row>
    <row r="74" spans="1:27" x14ac:dyDescent="0.25">
      <c r="A74" s="10" t="s">
        <v>84</v>
      </c>
      <c r="B74" s="11"/>
      <c r="C74" s="12"/>
      <c r="D74" s="11">
        <v>1</v>
      </c>
      <c r="E74" s="12"/>
      <c r="F74" s="11"/>
      <c r="G74" s="12"/>
      <c r="H74" s="11"/>
      <c r="I74" s="12"/>
      <c r="J74" s="11"/>
      <c r="K74" s="12">
        <v>1</v>
      </c>
      <c r="L74" s="11"/>
      <c r="M74" s="12"/>
      <c r="N74" s="11"/>
      <c r="O74" s="12"/>
      <c r="P74" s="11"/>
      <c r="Q74" s="12">
        <v>1</v>
      </c>
      <c r="R74" s="11"/>
      <c r="S74" s="12">
        <v>1</v>
      </c>
      <c r="T74" s="17">
        <f>SUM(B74:S74)</f>
        <v>4</v>
      </c>
      <c r="V74" s="18">
        <v>1</v>
      </c>
      <c r="W74" s="18">
        <f>V74*T74</f>
        <v>4</v>
      </c>
      <c r="X74">
        <v>3</v>
      </c>
    </row>
    <row r="75" spans="1:27" x14ac:dyDescent="0.25">
      <c r="A75" s="10" t="s">
        <v>85</v>
      </c>
      <c r="B75" s="11"/>
      <c r="C75" s="12"/>
      <c r="D75" s="11">
        <v>1</v>
      </c>
      <c r="E75" s="12"/>
      <c r="F75" s="11"/>
      <c r="G75" s="12"/>
      <c r="H75" s="11"/>
      <c r="I75" s="12"/>
      <c r="J75" s="11"/>
      <c r="K75" s="12">
        <v>1</v>
      </c>
      <c r="L75" s="11"/>
      <c r="M75" s="12"/>
      <c r="N75" s="11"/>
      <c r="O75" s="12"/>
      <c r="P75" s="11"/>
      <c r="Q75" s="12">
        <v>1</v>
      </c>
      <c r="R75" s="11"/>
      <c r="S75" s="12">
        <v>1</v>
      </c>
      <c r="T75" s="17">
        <f>SUM(B75:S75)</f>
        <v>4</v>
      </c>
      <c r="V75" s="18">
        <f>1.5*2</f>
        <v>3</v>
      </c>
      <c r="W75" s="18">
        <f>V75*T75</f>
        <v>12</v>
      </c>
      <c r="X75">
        <v>3</v>
      </c>
    </row>
    <row r="76" spans="1:27" x14ac:dyDescent="0.25">
      <c r="A76" s="10" t="s">
        <v>86</v>
      </c>
      <c r="B76" s="11"/>
      <c r="C76" s="12"/>
      <c r="D76" s="11"/>
      <c r="E76" s="12"/>
      <c r="F76" s="11"/>
      <c r="G76" s="12"/>
      <c r="H76" s="11"/>
      <c r="I76" s="12"/>
      <c r="J76" s="11"/>
      <c r="K76" s="12"/>
      <c r="L76" s="11"/>
      <c r="M76" s="12"/>
      <c r="N76" s="11"/>
      <c r="O76" s="12"/>
      <c r="P76" s="11"/>
      <c r="Q76" s="12"/>
      <c r="R76" s="11"/>
      <c r="S76" s="12"/>
      <c r="T76" s="17">
        <v>25</v>
      </c>
      <c r="V76" s="18">
        <v>3</v>
      </c>
      <c r="W76" s="18">
        <f>V76*T76</f>
        <v>75</v>
      </c>
      <c r="X76">
        <v>1</v>
      </c>
    </row>
    <row r="77" spans="1:27" x14ac:dyDescent="0.25">
      <c r="B77" s="22"/>
      <c r="D77" s="22"/>
      <c r="F77" s="22"/>
      <c r="H77" s="22"/>
      <c r="J77" s="22"/>
      <c r="L77" s="22"/>
      <c r="N77" s="22"/>
      <c r="P77" s="22"/>
      <c r="R77" s="22"/>
      <c r="T77" s="32"/>
      <c r="U77" s="32"/>
      <c r="V77" s="18" t="s">
        <v>87</v>
      </c>
      <c r="W77" s="18">
        <f>SUM(W3:W76)</f>
        <v>1979.8550000000002</v>
      </c>
      <c r="AA77" s="33"/>
    </row>
    <row r="78" spans="1:27" x14ac:dyDescent="0.25">
      <c r="T78" s="32"/>
      <c r="U78" s="32"/>
      <c r="V78" s="18" t="s">
        <v>88</v>
      </c>
      <c r="W78" s="18">
        <f>W77/A1</f>
        <v>109.99194444444446</v>
      </c>
      <c r="X78" s="32"/>
    </row>
    <row r="79" spans="1:27" x14ac:dyDescent="0.25">
      <c r="T79" s="32"/>
      <c r="U79" s="32"/>
      <c r="V79" s="32"/>
      <c r="W79" s="32"/>
      <c r="X79" s="32"/>
    </row>
    <row r="80" spans="1:27" x14ac:dyDescent="0.25">
      <c r="T80" s="17">
        <f>SUM(I80:S80)</f>
        <v>0</v>
      </c>
      <c r="W80" s="18"/>
      <c r="X80" s="32"/>
    </row>
    <row r="81" spans="20:24" x14ac:dyDescent="0.25">
      <c r="T81" s="17">
        <f>SUM(I81:S81)</f>
        <v>0</v>
      </c>
      <c r="V81" s="18" t="s">
        <v>89</v>
      </c>
      <c r="W81" s="18">
        <f>SUMIF($X$3:$X$76,1,$W$3:$W$76)</f>
        <v>352.5</v>
      </c>
    </row>
    <row r="82" spans="20:24" x14ac:dyDescent="0.25">
      <c r="T82" s="17">
        <f>SUM(I82:S82)</f>
        <v>0</v>
      </c>
      <c r="V82" s="18" t="s">
        <v>90</v>
      </c>
      <c r="W82" s="18">
        <f ca="1">SUMIF($X$3:$X$76,2,$W$4:$W$76)</f>
        <v>0</v>
      </c>
    </row>
    <row r="83" spans="20:24" x14ac:dyDescent="0.25">
      <c r="T83" s="17">
        <f>SUM(I83:S83)</f>
        <v>0</v>
      </c>
      <c r="V83" s="18" t="s">
        <v>91</v>
      </c>
      <c r="W83" s="18">
        <f>SUMIF($X$3:$X$76,3,$W$3:$W$76)</f>
        <v>1622.3549999999998</v>
      </c>
    </row>
    <row r="84" spans="20:24" x14ac:dyDescent="0.25">
      <c r="W84" s="18"/>
    </row>
    <row r="85" spans="20:24" x14ac:dyDescent="0.25">
      <c r="T85" s="17">
        <f>SUM(I85:S85)</f>
        <v>0</v>
      </c>
      <c r="W85" s="18"/>
    </row>
    <row r="86" spans="20:24" x14ac:dyDescent="0.25">
      <c r="T86" s="17">
        <f>SUM(I86:S86)</f>
        <v>0</v>
      </c>
      <c r="W86" s="18"/>
    </row>
    <row r="87" spans="20:24" x14ac:dyDescent="0.25">
      <c r="T87" s="17">
        <f>SUM(I87:S87)</f>
        <v>0</v>
      </c>
      <c r="W87" s="18"/>
    </row>
    <row r="88" spans="20:24" x14ac:dyDescent="0.25">
      <c r="W88" s="18"/>
    </row>
    <row r="89" spans="20:24" x14ac:dyDescent="0.25">
      <c r="W89" s="18"/>
    </row>
    <row r="91" spans="20:24" x14ac:dyDescent="0.25">
      <c r="W91" s="18"/>
    </row>
    <row r="92" spans="20:24" x14ac:dyDescent="0.25">
      <c r="W92" s="18"/>
    </row>
    <row r="94" spans="20:24" x14ac:dyDescent="0.25">
      <c r="X94" s="33"/>
    </row>
  </sheetData>
  <conditionalFormatting sqref="U24:U76 T6:T76 V53 V55:W73 W6:W53">
    <cfRule type="cellIs" dxfId="64" priority="7" operator="equal">
      <formula>0</formula>
    </cfRule>
  </conditionalFormatting>
  <conditionalFormatting sqref="U7:U11 U13:U22 V24:V51 T80:U83 W80 W85:W89 T85:U89">
    <cfRule type="cellIs" dxfId="63" priority="16" operator="equal">
      <formula>0</formula>
    </cfRule>
  </conditionalFormatting>
  <conditionalFormatting sqref="V6:V9 V11:V16 V18:V22 V80 V85:V89">
    <cfRule type="cellIs" dxfId="62" priority="15" operator="equal">
      <formula>0</formula>
    </cfRule>
  </conditionalFormatting>
  <conditionalFormatting sqref="V52">
    <cfRule type="cellIs" dxfId="61" priority="14" operator="equal">
      <formula>0</formula>
    </cfRule>
  </conditionalFormatting>
  <conditionalFormatting sqref="V10">
    <cfRule type="cellIs" dxfId="60" priority="13" operator="equal">
      <formula>0</formula>
    </cfRule>
  </conditionalFormatting>
  <conditionalFormatting sqref="V17">
    <cfRule type="cellIs" dxfId="59" priority="12" operator="equal">
      <formula>0</formula>
    </cfRule>
  </conditionalFormatting>
  <conditionalFormatting sqref="U6">
    <cfRule type="cellIs" dxfId="58" priority="11" operator="equal">
      <formula>0</formula>
    </cfRule>
  </conditionalFormatting>
  <conditionalFormatting sqref="U12">
    <cfRule type="cellIs" dxfId="57" priority="10" operator="equal">
      <formula>0</formula>
    </cfRule>
  </conditionalFormatting>
  <conditionalFormatting sqref="V23">
    <cfRule type="cellIs" dxfId="56" priority="9" operator="equal">
      <formula>0</formula>
    </cfRule>
  </conditionalFormatting>
  <conditionalFormatting sqref="U23">
    <cfRule type="cellIs" dxfId="55" priority="8" operator="equal">
      <formula>0</formula>
    </cfRule>
  </conditionalFormatting>
  <conditionalFormatting sqref="V84">
    <cfRule type="cellIs" dxfId="54" priority="5" operator="equal">
      <formula>0</formula>
    </cfRule>
  </conditionalFormatting>
  <conditionalFormatting sqref="T84:U84 W84">
    <cfRule type="cellIs" dxfId="53" priority="6" operator="equal">
      <formula>0</formula>
    </cfRule>
  </conditionalFormatting>
  <conditionalFormatting sqref="V54:W54">
    <cfRule type="cellIs" dxfId="52" priority="4" operator="equal">
      <formula>0</formula>
    </cfRule>
  </conditionalFormatting>
  <conditionalFormatting sqref="V74:W75">
    <cfRule type="cellIs" dxfId="51" priority="3" operator="equal">
      <formula>0</formula>
    </cfRule>
  </conditionalFormatting>
  <conditionalFormatting sqref="V76">
    <cfRule type="cellIs" dxfId="50" priority="2" operator="equal">
      <formula>0</formula>
    </cfRule>
  </conditionalFormatting>
  <conditionalFormatting sqref="W76">
    <cfRule type="cellIs" dxfId="49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Width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workbookViewId="0">
      <selection activeCell="L10" sqref="L10"/>
    </sheetView>
  </sheetViews>
  <sheetFormatPr defaultColWidth="9.140625" defaultRowHeight="15" x14ac:dyDescent="0.25"/>
  <cols>
    <col min="1" max="1" width="63.42578125" bestFit="1" customWidth="1"/>
    <col min="2" max="2" width="8.7109375" bestFit="1" customWidth="1"/>
    <col min="3" max="10" width="8.7109375" style="22" customWidth="1"/>
  </cols>
  <sheetData>
    <row r="1" spans="1:10" s="5" customFormat="1" ht="109.15" customHeight="1" x14ac:dyDescent="0.2">
      <c r="A1" s="1"/>
      <c r="B1" s="51" t="s">
        <v>207</v>
      </c>
      <c r="C1" s="52" t="s">
        <v>208</v>
      </c>
      <c r="D1" s="52" t="s">
        <v>209</v>
      </c>
      <c r="E1" s="52" t="s">
        <v>210</v>
      </c>
      <c r="F1" s="52" t="s">
        <v>211</v>
      </c>
      <c r="G1" s="52" t="s">
        <v>212</v>
      </c>
      <c r="H1" s="52" t="s">
        <v>213</v>
      </c>
      <c r="I1" s="52" t="s">
        <v>214</v>
      </c>
      <c r="J1" s="53" t="s">
        <v>215</v>
      </c>
    </row>
    <row r="2" spans="1:10" x14ac:dyDescent="0.25">
      <c r="A2" s="54" t="s">
        <v>13</v>
      </c>
      <c r="B2" s="54"/>
      <c r="C2" s="55"/>
      <c r="D2" s="55"/>
      <c r="E2" s="55"/>
      <c r="F2" s="55"/>
      <c r="G2" s="55"/>
      <c r="H2" s="55"/>
      <c r="I2" s="55"/>
      <c r="J2" s="56"/>
    </row>
    <row r="3" spans="1:10" x14ac:dyDescent="0.25">
      <c r="A3" s="10" t="s">
        <v>14</v>
      </c>
      <c r="B3" s="10"/>
      <c r="C3" s="49">
        <v>1</v>
      </c>
      <c r="D3" s="12">
        <v>1</v>
      </c>
      <c r="E3" s="11">
        <v>2</v>
      </c>
      <c r="F3" s="12"/>
      <c r="G3" s="11"/>
      <c r="H3" s="12"/>
      <c r="I3" s="11"/>
      <c r="J3" s="57"/>
    </row>
    <row r="4" spans="1:10" x14ac:dyDescent="0.25">
      <c r="A4" s="10" t="s">
        <v>15</v>
      </c>
      <c r="B4" s="10"/>
      <c r="C4" s="11"/>
      <c r="D4" s="12">
        <v>1</v>
      </c>
      <c r="E4" s="11"/>
      <c r="F4" s="12"/>
      <c r="G4" s="11"/>
      <c r="H4" s="12">
        <v>1</v>
      </c>
      <c r="I4" s="11">
        <v>1</v>
      </c>
      <c r="J4" s="57">
        <v>1</v>
      </c>
    </row>
    <row r="5" spans="1:10" x14ac:dyDescent="0.25">
      <c r="A5" s="54" t="s">
        <v>16</v>
      </c>
      <c r="B5" s="54"/>
      <c r="C5" s="55"/>
      <c r="D5" s="55"/>
      <c r="E5" s="55"/>
      <c r="F5" s="55"/>
      <c r="G5" s="55"/>
      <c r="H5" s="55"/>
      <c r="I5" s="55"/>
      <c r="J5" s="56"/>
    </row>
    <row r="6" spans="1:10" x14ac:dyDescent="0.25">
      <c r="A6" s="10" t="s">
        <v>17</v>
      </c>
      <c r="B6" s="10"/>
      <c r="C6" s="11"/>
      <c r="D6" s="12"/>
      <c r="E6" s="11"/>
      <c r="F6" s="12"/>
      <c r="G6" s="11"/>
      <c r="H6" s="12"/>
      <c r="I6" s="11"/>
      <c r="J6" s="57"/>
    </row>
    <row r="7" spans="1:10" x14ac:dyDescent="0.25">
      <c r="A7" s="10" t="s">
        <v>18</v>
      </c>
      <c r="B7" s="10"/>
      <c r="C7" s="11"/>
      <c r="D7" s="12"/>
      <c r="E7" s="11"/>
      <c r="F7" s="12"/>
      <c r="G7" s="11"/>
      <c r="H7" s="12"/>
      <c r="I7" s="11"/>
      <c r="J7" s="57"/>
    </row>
    <row r="8" spans="1:10" x14ac:dyDescent="0.25">
      <c r="A8" s="21" t="s">
        <v>19</v>
      </c>
      <c r="B8" s="21"/>
      <c r="C8" s="11"/>
      <c r="D8" s="12"/>
      <c r="E8" s="11"/>
      <c r="F8" s="12"/>
      <c r="G8" s="11"/>
      <c r="H8" s="12"/>
      <c r="I8" s="11"/>
      <c r="J8" s="57"/>
    </row>
    <row r="9" spans="1:10" x14ac:dyDescent="0.25">
      <c r="A9" s="21" t="s">
        <v>20</v>
      </c>
      <c r="B9" s="21"/>
      <c r="C9" s="11"/>
      <c r="D9" s="12"/>
      <c r="E9" s="11"/>
      <c r="F9" s="12"/>
      <c r="G9" s="11"/>
      <c r="H9" s="12"/>
      <c r="I9" s="11"/>
      <c r="J9" s="57"/>
    </row>
    <row r="10" spans="1:10" x14ac:dyDescent="0.25">
      <c r="A10" s="21" t="s">
        <v>21</v>
      </c>
      <c r="B10" s="21"/>
      <c r="C10" s="11"/>
      <c r="D10" s="12"/>
      <c r="E10" s="11"/>
      <c r="F10" s="12"/>
      <c r="G10" s="11"/>
      <c r="H10" s="12"/>
      <c r="I10" s="11"/>
      <c r="J10" s="57"/>
    </row>
    <row r="11" spans="1:10" x14ac:dyDescent="0.25">
      <c r="A11" s="21" t="s">
        <v>22</v>
      </c>
      <c r="B11" s="21"/>
      <c r="C11" s="11"/>
      <c r="D11" s="12"/>
      <c r="E11" s="11"/>
      <c r="F11" s="12"/>
      <c r="G11" s="11"/>
      <c r="H11" s="12"/>
      <c r="I11" s="11"/>
      <c r="J11" s="57"/>
    </row>
    <row r="12" spans="1:10" x14ac:dyDescent="0.25">
      <c r="A12" s="21" t="s">
        <v>23</v>
      </c>
      <c r="B12" s="21"/>
      <c r="C12" s="11"/>
      <c r="D12" s="12"/>
      <c r="E12" s="11"/>
      <c r="F12" s="12"/>
      <c r="G12" s="11"/>
      <c r="H12" s="12"/>
      <c r="I12" s="11"/>
      <c r="J12" s="57"/>
    </row>
    <row r="13" spans="1:10" x14ac:dyDescent="0.25">
      <c r="A13" s="21" t="s">
        <v>24</v>
      </c>
      <c r="B13" s="21"/>
      <c r="C13" s="11"/>
      <c r="D13" s="12"/>
      <c r="E13" s="11"/>
      <c r="F13" s="12"/>
      <c r="G13" s="11"/>
      <c r="H13" s="12"/>
      <c r="I13" s="11"/>
      <c r="J13" s="57"/>
    </row>
    <row r="14" spans="1:10" x14ac:dyDescent="0.25">
      <c r="A14" s="21" t="s">
        <v>25</v>
      </c>
      <c r="B14" s="21"/>
      <c r="C14" s="11"/>
      <c r="D14" s="12"/>
      <c r="E14" s="11"/>
      <c r="F14" s="12"/>
      <c r="G14" s="11"/>
      <c r="H14" s="12"/>
      <c r="I14" s="11"/>
      <c r="J14" s="57"/>
    </row>
    <row r="15" spans="1:10" x14ac:dyDescent="0.25">
      <c r="A15" s="21" t="s">
        <v>26</v>
      </c>
      <c r="B15" s="21"/>
      <c r="C15" s="11"/>
      <c r="D15" s="12"/>
      <c r="E15" s="11"/>
      <c r="F15" s="12"/>
      <c r="G15" s="11"/>
      <c r="H15" s="12"/>
      <c r="I15" s="11"/>
      <c r="J15" s="57"/>
    </row>
    <row r="16" spans="1:10" x14ac:dyDescent="0.25">
      <c r="A16" s="10" t="s">
        <v>27</v>
      </c>
      <c r="B16" s="10"/>
      <c r="C16" s="11"/>
      <c r="D16" s="12"/>
      <c r="E16" s="11"/>
      <c r="F16" s="12"/>
      <c r="G16" s="11"/>
      <c r="H16" s="12"/>
      <c r="I16" s="11"/>
      <c r="J16" s="57"/>
    </row>
    <row r="17" spans="1:10" x14ac:dyDescent="0.25">
      <c r="A17" s="10" t="s">
        <v>28</v>
      </c>
      <c r="B17" s="10"/>
      <c r="C17" s="11"/>
      <c r="D17" s="12"/>
      <c r="E17" s="11"/>
      <c r="F17" s="12"/>
      <c r="G17" s="11"/>
      <c r="H17" s="12"/>
      <c r="I17" s="11"/>
      <c r="J17" s="57"/>
    </row>
    <row r="18" spans="1:10" x14ac:dyDescent="0.25">
      <c r="A18" s="10" t="s">
        <v>29</v>
      </c>
      <c r="B18" s="10"/>
      <c r="C18" s="11"/>
      <c r="D18" s="12"/>
      <c r="E18" s="11"/>
      <c r="F18" s="12"/>
      <c r="G18" s="11"/>
      <c r="H18" s="12"/>
      <c r="I18" s="11"/>
      <c r="J18" s="57"/>
    </row>
    <row r="19" spans="1:10" x14ac:dyDescent="0.25">
      <c r="A19" s="54" t="s">
        <v>30</v>
      </c>
      <c r="B19" s="54"/>
      <c r="C19" s="55"/>
      <c r="D19" s="55"/>
      <c r="E19" s="55"/>
      <c r="F19" s="55"/>
      <c r="G19" s="55"/>
      <c r="H19" s="55"/>
      <c r="I19" s="55"/>
      <c r="J19" s="56"/>
    </row>
    <row r="20" spans="1:10" x14ac:dyDescent="0.25">
      <c r="A20" s="21" t="s">
        <v>31</v>
      </c>
      <c r="B20" s="21"/>
      <c r="C20" s="11"/>
      <c r="D20" s="12"/>
      <c r="E20" s="11"/>
      <c r="F20" s="12"/>
      <c r="G20" s="11"/>
      <c r="H20" s="12"/>
      <c r="I20" s="11"/>
      <c r="J20" s="57"/>
    </row>
    <row r="21" spans="1:10" x14ac:dyDescent="0.25">
      <c r="A21" s="21" t="s">
        <v>32</v>
      </c>
      <c r="B21" s="21"/>
      <c r="C21" s="11"/>
      <c r="D21" s="12"/>
      <c r="E21" s="11"/>
      <c r="F21" s="12"/>
      <c r="G21" s="11"/>
      <c r="H21" s="12"/>
      <c r="I21" s="11"/>
      <c r="J21" s="57"/>
    </row>
    <row r="22" spans="1:10" x14ac:dyDescent="0.25">
      <c r="A22" s="21" t="s">
        <v>216</v>
      </c>
      <c r="B22" s="21"/>
      <c r="C22" s="11"/>
      <c r="D22" s="12"/>
      <c r="E22" s="11"/>
      <c r="F22" s="12"/>
      <c r="G22" s="11"/>
      <c r="H22" s="12"/>
      <c r="I22" s="11"/>
      <c r="J22" s="57"/>
    </row>
    <row r="23" spans="1:10" x14ac:dyDescent="0.25">
      <c r="A23" s="54" t="s">
        <v>33</v>
      </c>
      <c r="B23" s="54"/>
      <c r="C23" s="55"/>
      <c r="D23" s="55"/>
      <c r="E23" s="55"/>
      <c r="F23" s="55"/>
      <c r="G23" s="55"/>
      <c r="H23" s="55"/>
      <c r="I23" s="55"/>
      <c r="J23" s="56"/>
    </row>
    <row r="24" spans="1:10" x14ac:dyDescent="0.25">
      <c r="A24" s="21" t="s">
        <v>34</v>
      </c>
      <c r="B24" s="21"/>
      <c r="C24" s="11">
        <v>1</v>
      </c>
      <c r="D24" s="12">
        <v>2</v>
      </c>
      <c r="E24" s="11">
        <v>3</v>
      </c>
      <c r="F24" s="12">
        <v>1</v>
      </c>
      <c r="G24" s="11">
        <v>2</v>
      </c>
      <c r="H24" s="12">
        <v>3</v>
      </c>
      <c r="I24" s="11">
        <v>2</v>
      </c>
      <c r="J24" s="57">
        <v>1</v>
      </c>
    </row>
    <row r="25" spans="1:10" x14ac:dyDescent="0.25">
      <c r="A25" s="21" t="s">
        <v>35</v>
      </c>
      <c r="B25" s="21"/>
      <c r="C25" s="11"/>
      <c r="D25" s="12"/>
      <c r="E25" s="11"/>
      <c r="F25" s="12"/>
      <c r="G25" s="11"/>
      <c r="H25" s="12"/>
      <c r="I25" s="11"/>
      <c r="J25" s="57"/>
    </row>
    <row r="26" spans="1:10" x14ac:dyDescent="0.25">
      <c r="A26" s="21" t="s">
        <v>36</v>
      </c>
      <c r="B26" s="21"/>
      <c r="C26" s="11"/>
      <c r="D26" s="12"/>
      <c r="E26" s="11"/>
      <c r="F26" s="12"/>
      <c r="G26" s="11"/>
      <c r="H26" s="12"/>
      <c r="I26" s="11"/>
      <c r="J26" s="57"/>
    </row>
    <row r="27" spans="1:10" x14ac:dyDescent="0.25">
      <c r="A27" s="21" t="s">
        <v>217</v>
      </c>
      <c r="B27" s="21"/>
      <c r="C27" s="11">
        <v>2</v>
      </c>
      <c r="D27" s="12">
        <v>2</v>
      </c>
      <c r="E27" s="11">
        <v>2</v>
      </c>
      <c r="F27" s="12">
        <v>2</v>
      </c>
      <c r="G27" s="11">
        <v>1</v>
      </c>
      <c r="H27" s="12">
        <v>3</v>
      </c>
      <c r="I27" s="11">
        <v>2</v>
      </c>
      <c r="J27" s="57">
        <v>2</v>
      </c>
    </row>
    <row r="28" spans="1:10" x14ac:dyDescent="0.25">
      <c r="A28" s="54" t="s">
        <v>38</v>
      </c>
      <c r="B28" s="54"/>
      <c r="C28" s="55"/>
      <c r="D28" s="55"/>
      <c r="E28" s="55"/>
      <c r="F28" s="55"/>
      <c r="G28" s="55"/>
      <c r="H28" s="55"/>
      <c r="I28" s="55"/>
      <c r="J28" s="56"/>
    </row>
    <row r="29" spans="1:10" x14ac:dyDescent="0.25">
      <c r="A29" s="25" t="s">
        <v>218</v>
      </c>
      <c r="B29" s="25"/>
      <c r="C29" s="11"/>
      <c r="D29" s="12"/>
      <c r="E29" s="11"/>
      <c r="F29" s="12"/>
      <c r="G29" s="11"/>
      <c r="H29" s="12"/>
      <c r="I29" s="11"/>
      <c r="J29" s="57"/>
    </row>
    <row r="30" spans="1:10" x14ac:dyDescent="0.25">
      <c r="A30" s="25" t="s">
        <v>40</v>
      </c>
      <c r="B30" s="25"/>
      <c r="C30" s="50"/>
      <c r="D30" s="12"/>
      <c r="E30" s="11"/>
      <c r="F30" s="12"/>
      <c r="G30" s="11"/>
      <c r="H30" s="12"/>
      <c r="I30" s="11"/>
      <c r="J30" s="57"/>
    </row>
    <row r="31" spans="1:10" x14ac:dyDescent="0.25">
      <c r="A31" s="26" t="s">
        <v>41</v>
      </c>
      <c r="B31" s="26"/>
      <c r="C31" s="58"/>
      <c r="D31" s="58"/>
      <c r="E31" s="58"/>
      <c r="F31" s="58"/>
      <c r="G31" s="58"/>
      <c r="H31" s="58"/>
      <c r="I31" s="58"/>
      <c r="J31" s="59"/>
    </row>
    <row r="32" spans="1:10" x14ac:dyDescent="0.25">
      <c r="A32" s="28" t="s">
        <v>42</v>
      </c>
      <c r="B32" s="28"/>
      <c r="C32" s="11"/>
      <c r="D32" s="12"/>
      <c r="E32" s="11"/>
      <c r="F32" s="12"/>
      <c r="G32" s="11"/>
      <c r="H32" s="12"/>
      <c r="I32" s="11"/>
      <c r="J32" s="57"/>
    </row>
    <row r="33" spans="1:10" x14ac:dyDescent="0.25">
      <c r="A33" s="28" t="s">
        <v>43</v>
      </c>
      <c r="B33" s="28"/>
      <c r="C33" s="11"/>
      <c r="D33" s="12"/>
      <c r="E33" s="11"/>
      <c r="F33" s="12"/>
      <c r="G33" s="11"/>
      <c r="H33" s="12"/>
      <c r="I33" s="11"/>
      <c r="J33" s="57"/>
    </row>
    <row r="34" spans="1:10" x14ac:dyDescent="0.25">
      <c r="A34" s="28" t="s">
        <v>44</v>
      </c>
      <c r="B34" s="28"/>
      <c r="C34" s="11"/>
      <c r="D34" s="12"/>
      <c r="E34" s="11"/>
      <c r="F34" s="12"/>
      <c r="G34" s="11"/>
      <c r="H34" s="12"/>
      <c r="I34" s="11"/>
      <c r="J34" s="57"/>
    </row>
    <row r="35" spans="1:10" x14ac:dyDescent="0.25">
      <c r="A35" s="28" t="s">
        <v>45</v>
      </c>
      <c r="B35" s="28"/>
      <c r="C35" s="11"/>
      <c r="D35" s="12"/>
      <c r="E35" s="11"/>
      <c r="F35" s="12"/>
      <c r="G35" s="11"/>
      <c r="H35" s="12"/>
      <c r="I35" s="11"/>
      <c r="J35" s="57"/>
    </row>
    <row r="36" spans="1:10" x14ac:dyDescent="0.25">
      <c r="A36" s="28" t="s">
        <v>46</v>
      </c>
      <c r="B36" s="28"/>
      <c r="C36" s="11"/>
      <c r="D36" s="12"/>
      <c r="E36" s="11"/>
      <c r="F36" s="12"/>
      <c r="G36" s="11"/>
      <c r="H36" s="12"/>
      <c r="I36" s="11"/>
      <c r="J36" s="57"/>
    </row>
    <row r="37" spans="1:10" x14ac:dyDescent="0.25">
      <c r="A37" s="28" t="s">
        <v>47</v>
      </c>
      <c r="B37" s="28"/>
      <c r="C37" s="49"/>
      <c r="D37" s="12"/>
      <c r="E37" s="11"/>
      <c r="F37" s="12"/>
      <c r="G37" s="11"/>
      <c r="H37" s="12"/>
      <c r="I37" s="11"/>
      <c r="J37" s="57"/>
    </row>
    <row r="38" spans="1:10" x14ac:dyDescent="0.25">
      <c r="A38" s="28" t="s">
        <v>48</v>
      </c>
      <c r="B38" s="28"/>
      <c r="C38" s="11"/>
      <c r="D38" s="12"/>
      <c r="E38" s="11"/>
      <c r="F38" s="12"/>
      <c r="G38" s="11"/>
      <c r="H38" s="12"/>
      <c r="I38" s="11"/>
      <c r="J38" s="57"/>
    </row>
    <row r="39" spans="1:10" x14ac:dyDescent="0.25">
      <c r="A39" s="28" t="s">
        <v>49</v>
      </c>
      <c r="B39" s="28"/>
      <c r="C39" s="11"/>
      <c r="D39" s="12"/>
      <c r="E39" s="11"/>
      <c r="F39" s="12"/>
      <c r="G39" s="11"/>
      <c r="H39" s="12"/>
      <c r="I39" s="11"/>
      <c r="J39" s="57"/>
    </row>
    <row r="40" spans="1:10" x14ac:dyDescent="0.25">
      <c r="A40" s="28" t="s">
        <v>50</v>
      </c>
      <c r="B40" s="28"/>
      <c r="C40" s="11"/>
      <c r="D40" s="12"/>
      <c r="E40" s="11"/>
      <c r="F40" s="12"/>
      <c r="G40" s="11"/>
      <c r="H40" s="12"/>
      <c r="I40" s="11"/>
      <c r="J40" s="57"/>
    </row>
    <row r="41" spans="1:10" x14ac:dyDescent="0.25">
      <c r="A41" s="28" t="s">
        <v>51</v>
      </c>
      <c r="B41" s="28"/>
      <c r="C41" s="11"/>
      <c r="D41" s="12"/>
      <c r="E41" s="11"/>
      <c r="F41" s="12"/>
      <c r="G41" s="11"/>
      <c r="H41" s="12"/>
      <c r="I41" s="11"/>
      <c r="J41" s="57"/>
    </row>
    <row r="42" spans="1:10" x14ac:dyDescent="0.25">
      <c r="A42" s="26" t="s">
        <v>52</v>
      </c>
      <c r="B42" s="26"/>
      <c r="C42" s="58"/>
      <c r="D42" s="58"/>
      <c r="E42" s="58"/>
      <c r="F42" s="58"/>
      <c r="G42" s="58"/>
      <c r="H42" s="58"/>
      <c r="I42" s="58"/>
      <c r="J42" s="59"/>
    </row>
    <row r="43" spans="1:10" x14ac:dyDescent="0.25">
      <c r="A43" s="28" t="s">
        <v>219</v>
      </c>
      <c r="B43" s="28"/>
      <c r="C43" s="11"/>
      <c r="D43" s="12"/>
      <c r="E43" s="11"/>
      <c r="F43" s="12"/>
      <c r="G43" s="11"/>
      <c r="H43" s="12"/>
      <c r="I43" s="11"/>
      <c r="J43" s="57"/>
    </row>
    <row r="44" spans="1:10" x14ac:dyDescent="0.25">
      <c r="A44" s="28" t="s">
        <v>220</v>
      </c>
      <c r="B44" s="28"/>
      <c r="C44" s="11"/>
      <c r="D44" s="12"/>
      <c r="E44" s="11"/>
      <c r="F44" s="12"/>
      <c r="G44" s="11"/>
      <c r="H44" s="12"/>
      <c r="I44" s="11"/>
      <c r="J44" s="57"/>
    </row>
    <row r="45" spans="1:10" x14ac:dyDescent="0.25">
      <c r="A45" s="28" t="s">
        <v>221</v>
      </c>
      <c r="B45" s="28"/>
      <c r="C45" s="11"/>
      <c r="D45" s="12"/>
      <c r="E45" s="11"/>
      <c r="F45" s="12"/>
      <c r="G45" s="11"/>
      <c r="H45" s="12"/>
      <c r="I45" s="11"/>
      <c r="J45" s="57"/>
    </row>
    <row r="46" spans="1:10" x14ac:dyDescent="0.25">
      <c r="A46" s="28" t="s">
        <v>222</v>
      </c>
      <c r="B46" s="28"/>
      <c r="C46" s="11"/>
      <c r="D46" s="12"/>
      <c r="E46" s="11"/>
      <c r="F46" s="12"/>
      <c r="G46" s="11"/>
      <c r="H46" s="12"/>
      <c r="I46" s="11"/>
      <c r="J46" s="57"/>
    </row>
    <row r="47" spans="1:10" x14ac:dyDescent="0.25">
      <c r="A47" s="28" t="s">
        <v>223</v>
      </c>
      <c r="B47" s="28"/>
      <c r="C47" s="11"/>
      <c r="D47" s="12"/>
      <c r="E47" s="11"/>
      <c r="F47" s="12"/>
      <c r="G47" s="11"/>
      <c r="H47" s="12"/>
      <c r="I47" s="11"/>
      <c r="J47" s="57"/>
    </row>
    <row r="48" spans="1:10" x14ac:dyDescent="0.25">
      <c r="A48" s="28" t="s">
        <v>224</v>
      </c>
      <c r="B48" s="28"/>
      <c r="C48" s="11"/>
      <c r="D48" s="12"/>
      <c r="E48" s="11"/>
      <c r="F48" s="12"/>
      <c r="G48" s="11"/>
      <c r="H48" s="12"/>
      <c r="I48" s="11"/>
      <c r="J48" s="57"/>
    </row>
    <row r="49" spans="1:10" x14ac:dyDescent="0.25">
      <c r="A49" s="28" t="s">
        <v>225</v>
      </c>
      <c r="B49" s="28"/>
      <c r="C49" s="11"/>
      <c r="D49" s="12"/>
      <c r="E49" s="11"/>
      <c r="F49" s="12"/>
      <c r="G49" s="11"/>
      <c r="H49" s="12"/>
      <c r="I49" s="11"/>
      <c r="J49" s="57"/>
    </row>
    <row r="50" spans="1:10" x14ac:dyDescent="0.25">
      <c r="A50" s="28" t="s">
        <v>226</v>
      </c>
      <c r="B50" s="28"/>
      <c r="C50" s="11"/>
      <c r="D50" s="12"/>
      <c r="E50" s="11"/>
      <c r="F50" s="12"/>
      <c r="G50" s="11"/>
      <c r="H50" s="12"/>
      <c r="I50" s="11"/>
      <c r="J50" s="57"/>
    </row>
    <row r="51" spans="1:10" x14ac:dyDescent="0.25">
      <c r="A51" s="28" t="s">
        <v>227</v>
      </c>
      <c r="B51" s="28"/>
      <c r="C51" s="11"/>
      <c r="D51" s="12"/>
      <c r="E51" s="11"/>
      <c r="F51" s="12"/>
      <c r="G51" s="11"/>
      <c r="H51" s="12"/>
      <c r="I51" s="11"/>
      <c r="J51" s="57"/>
    </row>
    <row r="52" spans="1:10" x14ac:dyDescent="0.25">
      <c r="A52" s="28" t="s">
        <v>228</v>
      </c>
      <c r="B52" s="28"/>
      <c r="C52" s="11"/>
      <c r="D52" s="12"/>
      <c r="E52" s="11"/>
      <c r="F52" s="12"/>
      <c r="G52" s="11"/>
      <c r="H52" s="12"/>
      <c r="I52" s="11"/>
      <c r="J52" s="57"/>
    </row>
    <row r="53" spans="1:10" x14ac:dyDescent="0.25">
      <c r="A53" s="28" t="s">
        <v>229</v>
      </c>
      <c r="B53" s="28"/>
      <c r="C53" s="11"/>
      <c r="D53" s="12"/>
      <c r="E53" s="11"/>
      <c r="F53" s="12"/>
      <c r="G53" s="11"/>
      <c r="H53" s="12"/>
      <c r="I53" s="11"/>
      <c r="J53" s="57"/>
    </row>
    <row r="54" spans="1:10" x14ac:dyDescent="0.25">
      <c r="A54" s="28" t="s">
        <v>230</v>
      </c>
      <c r="B54" s="28"/>
      <c r="C54" s="11"/>
      <c r="D54" s="12"/>
      <c r="E54" s="11"/>
      <c r="F54" s="12"/>
      <c r="G54" s="11"/>
      <c r="H54" s="12"/>
      <c r="I54" s="11"/>
      <c r="J54" s="57"/>
    </row>
    <row r="55" spans="1:10" x14ac:dyDescent="0.25">
      <c r="A55" s="28" t="s">
        <v>231</v>
      </c>
      <c r="B55" s="28"/>
      <c r="C55" s="11"/>
      <c r="D55" s="12"/>
      <c r="E55" s="11"/>
      <c r="F55" s="12"/>
      <c r="G55" s="11"/>
      <c r="H55" s="12"/>
      <c r="I55" s="11"/>
      <c r="J55" s="57"/>
    </row>
    <row r="56" spans="1:10" x14ac:dyDescent="0.25">
      <c r="A56" s="28" t="s">
        <v>57</v>
      </c>
      <c r="B56" s="28"/>
      <c r="C56" s="11"/>
      <c r="D56" s="12"/>
      <c r="E56" s="11"/>
      <c r="F56" s="12"/>
      <c r="G56" s="11"/>
      <c r="H56" s="12"/>
      <c r="I56" s="11"/>
      <c r="J56" s="57"/>
    </row>
    <row r="57" spans="1:10" x14ac:dyDescent="0.25">
      <c r="A57" s="26" t="s">
        <v>58</v>
      </c>
      <c r="B57" s="26"/>
      <c r="C57" s="58"/>
      <c r="D57" s="58"/>
      <c r="E57" s="58"/>
      <c r="F57" s="58"/>
      <c r="G57" s="58"/>
      <c r="H57" s="58"/>
      <c r="I57" s="58"/>
      <c r="J57" s="59"/>
    </row>
    <row r="58" spans="1:10" x14ac:dyDescent="0.25">
      <c r="A58" s="28" t="s">
        <v>59</v>
      </c>
      <c r="B58" s="28"/>
      <c r="C58" s="11"/>
      <c r="D58" s="12"/>
      <c r="E58" s="11"/>
      <c r="F58" s="12"/>
      <c r="G58" s="11"/>
      <c r="H58" s="12"/>
      <c r="I58" s="11"/>
      <c r="J58" s="57"/>
    </row>
    <row r="59" spans="1:10" x14ac:dyDescent="0.25">
      <c r="A59" s="28" t="s">
        <v>60</v>
      </c>
      <c r="B59" s="28"/>
      <c r="C59" s="11"/>
      <c r="D59" s="12"/>
      <c r="E59" s="11"/>
      <c r="F59" s="12"/>
      <c r="G59" s="11"/>
      <c r="H59" s="12"/>
      <c r="I59" s="11"/>
      <c r="J59" s="57"/>
    </row>
    <row r="60" spans="1:10" x14ac:dyDescent="0.25">
      <c r="A60" s="28" t="s">
        <v>61</v>
      </c>
      <c r="B60" s="28"/>
      <c r="C60" s="11"/>
      <c r="D60" s="12"/>
      <c r="E60" s="11"/>
      <c r="F60" s="12"/>
      <c r="G60" s="11"/>
      <c r="H60" s="12"/>
      <c r="I60" s="11"/>
      <c r="J60" s="57"/>
    </row>
    <row r="61" spans="1:10" x14ac:dyDescent="0.25">
      <c r="A61" s="28" t="s">
        <v>62</v>
      </c>
      <c r="B61" s="28"/>
      <c r="C61" s="11"/>
      <c r="D61" s="12"/>
      <c r="E61" s="11"/>
      <c r="F61" s="12"/>
      <c r="G61" s="11"/>
      <c r="H61" s="12"/>
      <c r="I61" s="11"/>
      <c r="J61" s="57"/>
    </row>
    <row r="62" spans="1:10" x14ac:dyDescent="0.25">
      <c r="A62" s="28" t="s">
        <v>63</v>
      </c>
      <c r="B62" s="28"/>
      <c r="C62" s="11"/>
      <c r="D62" s="12"/>
      <c r="E62" s="11"/>
      <c r="F62" s="12"/>
      <c r="G62" s="11"/>
      <c r="H62" s="12"/>
      <c r="I62" s="11"/>
      <c r="J62" s="57"/>
    </row>
    <row r="63" spans="1:10" x14ac:dyDescent="0.25">
      <c r="A63" s="54" t="s">
        <v>64</v>
      </c>
      <c r="B63" s="54"/>
      <c r="C63" s="55"/>
      <c r="D63" s="55"/>
      <c r="E63" s="55"/>
      <c r="F63" s="55"/>
      <c r="G63" s="55"/>
      <c r="H63" s="55"/>
      <c r="I63" s="55"/>
      <c r="J63" s="56"/>
    </row>
    <row r="64" spans="1:10" x14ac:dyDescent="0.25">
      <c r="A64" s="10" t="s">
        <v>64</v>
      </c>
      <c r="B64" s="10"/>
      <c r="C64" s="11"/>
      <c r="D64" s="12"/>
      <c r="E64" s="11"/>
      <c r="F64" s="12"/>
      <c r="G64" s="11"/>
      <c r="H64" s="12"/>
      <c r="I64" s="11"/>
      <c r="J64" s="57"/>
    </row>
    <row r="65" spans="1:10" x14ac:dyDescent="0.25">
      <c r="A65" s="10" t="s">
        <v>65</v>
      </c>
      <c r="B65" s="10"/>
      <c r="C65" s="11"/>
      <c r="D65" s="12"/>
      <c r="E65" s="11"/>
      <c r="F65" s="12"/>
      <c r="G65" s="11"/>
      <c r="H65" s="12"/>
      <c r="I65" s="11"/>
      <c r="J65" s="57"/>
    </row>
    <row r="66" spans="1:10" x14ac:dyDescent="0.25">
      <c r="A66" s="10" t="s">
        <v>66</v>
      </c>
      <c r="B66" s="10"/>
      <c r="C66" s="11"/>
      <c r="D66" s="12"/>
      <c r="E66" s="11"/>
      <c r="F66" s="12"/>
      <c r="G66" s="11"/>
      <c r="H66" s="12"/>
      <c r="I66" s="11"/>
      <c r="J66" s="57"/>
    </row>
    <row r="67" spans="1:10" x14ac:dyDescent="0.25">
      <c r="A67" s="10" t="s">
        <v>67</v>
      </c>
      <c r="B67" s="10"/>
      <c r="C67" s="11"/>
      <c r="D67" s="12"/>
      <c r="E67" s="11"/>
      <c r="F67" s="12"/>
      <c r="G67" s="11"/>
      <c r="H67" s="12"/>
      <c r="I67" s="11"/>
      <c r="J67" s="57"/>
    </row>
    <row r="68" spans="1:10" x14ac:dyDescent="0.25">
      <c r="A68" s="54" t="s">
        <v>68</v>
      </c>
      <c r="B68" s="54"/>
      <c r="C68" s="55"/>
      <c r="D68" s="55"/>
      <c r="E68" s="55"/>
      <c r="F68" s="55"/>
      <c r="G68" s="55"/>
      <c r="H68" s="55"/>
      <c r="I68" s="55"/>
      <c r="J68" s="56"/>
    </row>
    <row r="69" spans="1:10" x14ac:dyDescent="0.25">
      <c r="A69" s="10" t="s">
        <v>69</v>
      </c>
      <c r="B69" s="10"/>
      <c r="C69" s="11"/>
      <c r="D69" s="12"/>
      <c r="E69" s="11"/>
      <c r="F69" s="12"/>
      <c r="G69" s="11"/>
      <c r="H69" s="12"/>
      <c r="I69" s="11"/>
      <c r="J69" s="57"/>
    </row>
    <row r="70" spans="1:10" x14ac:dyDescent="0.25">
      <c r="A70" s="10" t="s">
        <v>70</v>
      </c>
      <c r="B70" s="10"/>
      <c r="C70" s="11"/>
      <c r="D70" s="12"/>
      <c r="E70" s="11"/>
      <c r="F70" s="12"/>
      <c r="G70" s="11"/>
      <c r="H70" s="12"/>
      <c r="I70" s="11"/>
      <c r="J70" s="57"/>
    </row>
    <row r="71" spans="1:10" x14ac:dyDescent="0.25">
      <c r="A71" s="10" t="s">
        <v>71</v>
      </c>
      <c r="B71" s="10"/>
      <c r="C71" s="11"/>
      <c r="D71" s="12"/>
      <c r="E71" s="11"/>
      <c r="F71" s="12"/>
      <c r="G71" s="11"/>
      <c r="H71" s="12"/>
      <c r="I71" s="11"/>
      <c r="J71" s="57"/>
    </row>
    <row r="72" spans="1:10" x14ac:dyDescent="0.25">
      <c r="A72" s="10" t="s">
        <v>72</v>
      </c>
      <c r="B72" s="10"/>
      <c r="C72" s="11"/>
      <c r="D72" s="12"/>
      <c r="E72" s="11"/>
      <c r="F72" s="12"/>
      <c r="G72" s="11"/>
      <c r="H72" s="12"/>
      <c r="I72" s="11"/>
      <c r="J72" s="57"/>
    </row>
    <row r="73" spans="1:10" x14ac:dyDescent="0.25">
      <c r="A73" s="54" t="s">
        <v>73</v>
      </c>
      <c r="B73" s="54"/>
      <c r="C73" s="55"/>
      <c r="D73" s="55"/>
      <c r="E73" s="55"/>
      <c r="F73" s="55"/>
      <c r="G73" s="55"/>
      <c r="H73" s="55"/>
      <c r="I73" s="55"/>
      <c r="J73" s="56"/>
    </row>
    <row r="74" spans="1:10" x14ac:dyDescent="0.25">
      <c r="A74" s="10" t="s">
        <v>74</v>
      </c>
      <c r="B74" s="10"/>
      <c r="C74" s="11"/>
      <c r="D74" s="12"/>
      <c r="E74" s="11"/>
      <c r="F74" s="12"/>
      <c r="G74" s="11"/>
      <c r="H74" s="12"/>
      <c r="I74" s="11"/>
      <c r="J74" s="57"/>
    </row>
    <row r="75" spans="1:10" x14ac:dyDescent="0.25">
      <c r="A75" s="10" t="s">
        <v>75</v>
      </c>
      <c r="B75" s="10"/>
      <c r="C75" s="11"/>
      <c r="D75" s="12"/>
      <c r="E75" s="11"/>
      <c r="F75" s="12"/>
      <c r="G75" s="11"/>
      <c r="H75" s="12"/>
      <c r="I75" s="11"/>
      <c r="J75" s="57"/>
    </row>
    <row r="76" spans="1:10" x14ac:dyDescent="0.25">
      <c r="A76" s="10" t="s">
        <v>76</v>
      </c>
      <c r="B76" s="10"/>
      <c r="C76" s="11"/>
      <c r="D76" s="12"/>
      <c r="E76" s="11"/>
      <c r="F76" s="12"/>
      <c r="G76" s="11"/>
      <c r="H76" s="12"/>
      <c r="I76" s="11"/>
      <c r="J76" s="57"/>
    </row>
    <row r="77" spans="1:10" x14ac:dyDescent="0.25">
      <c r="A77" s="10" t="s">
        <v>77</v>
      </c>
      <c r="B77" s="10"/>
      <c r="C77" s="11"/>
      <c r="D77" s="12"/>
      <c r="E77" s="11"/>
      <c r="F77" s="12"/>
      <c r="G77" s="11"/>
      <c r="H77" s="12"/>
      <c r="I77" s="11"/>
      <c r="J77" s="57"/>
    </row>
    <row r="78" spans="1:10" x14ac:dyDescent="0.25">
      <c r="A78" s="10" t="s">
        <v>78</v>
      </c>
      <c r="B78" s="10"/>
      <c r="C78" s="11"/>
      <c r="D78" s="12"/>
      <c r="E78" s="11"/>
      <c r="F78" s="12"/>
      <c r="G78" s="11"/>
      <c r="H78" s="12"/>
      <c r="I78" s="11"/>
      <c r="J78" s="57"/>
    </row>
    <row r="79" spans="1:10" x14ac:dyDescent="0.25">
      <c r="A79" s="54" t="s">
        <v>79</v>
      </c>
      <c r="B79" s="54"/>
      <c r="C79" s="55"/>
      <c r="D79" s="55"/>
      <c r="E79" s="55"/>
      <c r="F79" s="55"/>
      <c r="G79" s="55"/>
      <c r="H79" s="55"/>
      <c r="I79" s="55"/>
      <c r="J79" s="56"/>
    </row>
    <row r="80" spans="1:10" x14ac:dyDescent="0.25">
      <c r="A80" s="10" t="s">
        <v>80</v>
      </c>
      <c r="B80" s="10"/>
      <c r="C80" s="11"/>
      <c r="D80" s="12"/>
      <c r="E80" s="11"/>
      <c r="F80" s="12"/>
      <c r="G80" s="11"/>
      <c r="H80" s="12"/>
      <c r="I80" s="11"/>
      <c r="J80" s="57"/>
    </row>
    <row r="81" spans="1:10" x14ac:dyDescent="0.25">
      <c r="A81" s="10" t="s">
        <v>81</v>
      </c>
      <c r="B81" s="10"/>
      <c r="C81" s="11"/>
      <c r="D81" s="12"/>
      <c r="E81" s="11"/>
      <c r="F81" s="12"/>
      <c r="G81" s="11"/>
      <c r="H81" s="12"/>
      <c r="I81" s="11"/>
      <c r="J81" s="57"/>
    </row>
    <row r="82" spans="1:10" x14ac:dyDescent="0.25">
      <c r="A82" s="10" t="s">
        <v>82</v>
      </c>
      <c r="B82" s="10"/>
      <c r="C82" s="11"/>
      <c r="D82" s="12"/>
      <c r="E82" s="11"/>
      <c r="F82" s="12"/>
      <c r="G82" s="11"/>
      <c r="H82" s="12"/>
      <c r="I82" s="11"/>
      <c r="J82" s="57"/>
    </row>
    <row r="83" spans="1:10" x14ac:dyDescent="0.25">
      <c r="A83" s="54" t="s">
        <v>83</v>
      </c>
      <c r="B83" s="54"/>
      <c r="C83" s="55"/>
      <c r="D83" s="55"/>
      <c r="E83" s="55"/>
      <c r="F83" s="55"/>
      <c r="G83" s="55"/>
      <c r="H83" s="55"/>
      <c r="I83" s="55"/>
      <c r="J83" s="56"/>
    </row>
    <row r="84" spans="1:10" x14ac:dyDescent="0.25">
      <c r="A84" s="10" t="s">
        <v>84</v>
      </c>
      <c r="B84" s="10"/>
      <c r="C84" s="11"/>
      <c r="D84" s="12"/>
      <c r="E84" s="11"/>
      <c r="F84" s="12"/>
      <c r="G84" s="11"/>
      <c r="H84" s="12"/>
      <c r="I84" s="11"/>
      <c r="J84" s="57"/>
    </row>
    <row r="85" spans="1:10" x14ac:dyDescent="0.25">
      <c r="A85" s="10" t="s">
        <v>85</v>
      </c>
      <c r="B85" s="10"/>
      <c r="C85" s="11"/>
      <c r="D85" s="12"/>
      <c r="E85" s="11">
        <v>1</v>
      </c>
      <c r="F85" s="12"/>
      <c r="G85" s="11"/>
      <c r="H85" s="12"/>
      <c r="I85" s="11"/>
      <c r="J85" s="57">
        <v>1</v>
      </c>
    </row>
    <row r="86" spans="1:10" x14ac:dyDescent="0.25">
      <c r="A86" s="10" t="s">
        <v>86</v>
      </c>
      <c r="B86" s="10"/>
      <c r="C86" s="11">
        <v>1</v>
      </c>
      <c r="D86" s="12">
        <v>1</v>
      </c>
      <c r="E86" s="11">
        <v>1</v>
      </c>
      <c r="F86" s="12">
        <v>1</v>
      </c>
      <c r="G86" s="11">
        <v>1</v>
      </c>
      <c r="H86" s="12">
        <v>1</v>
      </c>
      <c r="I86" s="11">
        <v>1</v>
      </c>
      <c r="J86" s="57">
        <v>1</v>
      </c>
    </row>
    <row r="90" spans="1:10" x14ac:dyDescent="0.25">
      <c r="C90"/>
      <c r="D90"/>
      <c r="E90"/>
      <c r="F90"/>
      <c r="G90"/>
      <c r="H90"/>
      <c r="I90"/>
      <c r="J9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6"/>
  <sheetViews>
    <sheetView zoomScale="85" zoomScaleNormal="85" workbookViewId="0">
      <pane xSplit="1" ySplit="1" topLeftCell="B2" activePane="bottomRight" state="frozen"/>
      <selection activeCell="H52" sqref="H52"/>
      <selection pane="topRight" activeCell="H52" sqref="H52"/>
      <selection pane="bottomLeft" activeCell="H52" sqref="H52"/>
      <selection pane="bottomRight" activeCell="E61" sqref="E61"/>
    </sheetView>
  </sheetViews>
  <sheetFormatPr defaultColWidth="9.140625" defaultRowHeight="15" x14ac:dyDescent="0.25"/>
  <cols>
    <col min="1" max="1" width="72.140625" bestFit="1" customWidth="1"/>
    <col min="2" max="12" width="9.140625" style="22"/>
    <col min="13" max="13" width="10.28515625" style="17" hidden="1" customWidth="1"/>
    <col min="14" max="14" width="12.28515625" style="17" hidden="1" customWidth="1"/>
    <col min="15" max="15" width="10.28515625" style="18" hidden="1" customWidth="1"/>
    <col min="16" max="16" width="10.28515625" style="22" hidden="1" customWidth="1"/>
    <col min="17" max="17" width="0" hidden="1" customWidth="1"/>
    <col min="19" max="19" width="11" customWidth="1"/>
  </cols>
  <sheetData>
    <row r="1" spans="1:17" s="5" customFormat="1" ht="109.5" x14ac:dyDescent="0.25">
      <c r="A1" s="37">
        <f>COUNTA(B1:L1)</f>
        <v>11</v>
      </c>
      <c r="B1" s="2" t="s">
        <v>111</v>
      </c>
      <c r="C1" s="2" t="s">
        <v>112</v>
      </c>
      <c r="D1" s="2" t="s">
        <v>113</v>
      </c>
      <c r="E1" s="2" t="s">
        <v>114</v>
      </c>
      <c r="F1" s="2" t="s">
        <v>115</v>
      </c>
      <c r="G1" s="2" t="s">
        <v>116</v>
      </c>
      <c r="H1" s="2" t="s">
        <v>117</v>
      </c>
      <c r="I1" s="2" t="s">
        <v>118</v>
      </c>
      <c r="J1" s="2" t="s">
        <v>119</v>
      </c>
      <c r="K1" s="2" t="s">
        <v>120</v>
      </c>
      <c r="L1" s="2" t="s">
        <v>121</v>
      </c>
      <c r="M1" s="3" t="s">
        <v>9</v>
      </c>
      <c r="N1" s="3" t="s">
        <v>10</v>
      </c>
      <c r="O1" s="4" t="s">
        <v>11</v>
      </c>
      <c r="P1" s="3" t="s">
        <v>12</v>
      </c>
    </row>
    <row r="2" spans="1:17" s="5" customFormat="1" ht="12.75" x14ac:dyDescent="0.2">
      <c r="A2" s="38" t="s">
        <v>122</v>
      </c>
      <c r="B2" s="39" t="s">
        <v>123</v>
      </c>
      <c r="C2" s="39" t="s">
        <v>124</v>
      </c>
      <c r="D2" s="39" t="s">
        <v>125</v>
      </c>
      <c r="E2" s="39" t="s">
        <v>126</v>
      </c>
      <c r="F2" s="39" t="s">
        <v>127</v>
      </c>
      <c r="G2" s="39" t="s">
        <v>128</v>
      </c>
      <c r="H2" s="39" t="s">
        <v>129</v>
      </c>
      <c r="I2" s="39" t="s">
        <v>130</v>
      </c>
      <c r="J2" s="39" t="s">
        <v>131</v>
      </c>
      <c r="K2" s="39" t="s">
        <v>132</v>
      </c>
      <c r="L2" s="39" t="s">
        <v>133</v>
      </c>
      <c r="M2" s="40"/>
      <c r="N2" s="40"/>
      <c r="O2" s="41"/>
      <c r="P2" s="40"/>
    </row>
    <row r="3" spans="1:17" x14ac:dyDescent="0.25">
      <c r="A3" s="6" t="s">
        <v>13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8"/>
      <c r="N3" s="8"/>
      <c r="O3" s="9"/>
      <c r="P3" s="8"/>
      <c r="Q3" s="5"/>
    </row>
    <row r="4" spans="1:17" ht="16.5" customHeight="1" x14ac:dyDescent="0.25">
      <c r="A4" s="10" t="s">
        <v>14</v>
      </c>
      <c r="B4" s="11">
        <v>1</v>
      </c>
      <c r="C4" s="12"/>
      <c r="D4" s="11">
        <v>2</v>
      </c>
      <c r="E4" s="12"/>
      <c r="F4" s="11"/>
      <c r="G4" s="12">
        <v>1</v>
      </c>
      <c r="H4" s="11"/>
      <c r="I4" s="12"/>
      <c r="J4" s="11">
        <v>2</v>
      </c>
      <c r="K4" s="12"/>
      <c r="L4" s="11">
        <v>1</v>
      </c>
      <c r="M4" s="8"/>
      <c r="N4" s="8"/>
      <c r="O4" s="9"/>
      <c r="P4" s="8"/>
      <c r="Q4" s="5"/>
    </row>
    <row r="5" spans="1:17" x14ac:dyDescent="0.25">
      <c r="A5" s="10" t="s">
        <v>15</v>
      </c>
      <c r="B5" s="11"/>
      <c r="C5" s="12">
        <v>1</v>
      </c>
      <c r="D5" s="11"/>
      <c r="E5" s="12">
        <v>1</v>
      </c>
      <c r="F5" s="11"/>
      <c r="G5" s="12"/>
      <c r="H5" s="11">
        <v>1</v>
      </c>
      <c r="I5" s="12">
        <v>1</v>
      </c>
      <c r="J5" s="11"/>
      <c r="K5" s="12"/>
      <c r="L5" s="11"/>
      <c r="M5" s="8"/>
      <c r="N5" s="8"/>
      <c r="O5" s="9"/>
      <c r="P5" s="8"/>
      <c r="Q5" s="5"/>
    </row>
    <row r="6" spans="1:17" x14ac:dyDescent="0.25">
      <c r="A6" s="6" t="s">
        <v>16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13"/>
      <c r="P6" s="13"/>
      <c r="Q6" s="13">
        <f>SUM(P7:P19)/$A$1</f>
        <v>0</v>
      </c>
    </row>
    <row r="7" spans="1:17" s="19" customFormat="1" ht="15" customHeight="1" x14ac:dyDescent="0.25">
      <c r="A7" s="14" t="s">
        <v>17</v>
      </c>
      <c r="B7" s="15"/>
      <c r="C7" s="16"/>
      <c r="D7" s="15"/>
      <c r="E7" s="16"/>
      <c r="F7" s="15"/>
      <c r="G7" s="16"/>
      <c r="H7" s="15"/>
      <c r="I7" s="16"/>
      <c r="J7" s="15"/>
      <c r="K7" s="16"/>
      <c r="L7" s="15"/>
      <c r="M7" s="17">
        <f t="shared" ref="M7:M19" si="0">SUM(B7:L7)</f>
        <v>0</v>
      </c>
      <c r="N7" s="17">
        <f>COUNT(#REF!)</f>
        <v>0</v>
      </c>
      <c r="O7" s="18">
        <v>8</v>
      </c>
      <c r="P7" s="18">
        <f>O7*N7</f>
        <v>0</v>
      </c>
      <c r="Q7">
        <v>2</v>
      </c>
    </row>
    <row r="8" spans="1:17" s="19" customFormat="1" x14ac:dyDescent="0.25">
      <c r="A8" s="14" t="s">
        <v>18</v>
      </c>
      <c r="B8" s="15"/>
      <c r="C8" s="16"/>
      <c r="D8" s="15"/>
      <c r="E8" s="16"/>
      <c r="F8" s="15"/>
      <c r="G8" s="16"/>
      <c r="H8" s="15"/>
      <c r="I8" s="16"/>
      <c r="J8" s="15"/>
      <c r="K8" s="16"/>
      <c r="L8" s="15"/>
      <c r="M8" s="17">
        <f t="shared" si="0"/>
        <v>0</v>
      </c>
      <c r="N8" s="17">
        <f t="shared" ref="N8:N10" si="1">COUNT(#REF!)</f>
        <v>0</v>
      </c>
      <c r="O8" s="18">
        <f>0.08*4+0.08*2+1</f>
        <v>1.48</v>
      </c>
      <c r="P8" s="18">
        <f>O8*M8</f>
        <v>0</v>
      </c>
      <c r="Q8">
        <v>2</v>
      </c>
    </row>
    <row r="9" spans="1:17" s="19" customFormat="1" x14ac:dyDescent="0.25">
      <c r="A9" s="20" t="s">
        <v>19</v>
      </c>
      <c r="B9" s="15"/>
      <c r="C9" s="16"/>
      <c r="D9" s="15"/>
      <c r="E9" s="16"/>
      <c r="F9" s="15"/>
      <c r="G9" s="16"/>
      <c r="H9" s="15"/>
      <c r="I9" s="16"/>
      <c r="J9" s="15"/>
      <c r="K9" s="16"/>
      <c r="L9" s="15"/>
      <c r="M9" s="17">
        <f t="shared" si="0"/>
        <v>0</v>
      </c>
      <c r="N9" s="17">
        <f t="shared" si="1"/>
        <v>0</v>
      </c>
      <c r="O9" s="18">
        <f>0.33*4+3*0.2</f>
        <v>1.9200000000000002</v>
      </c>
      <c r="P9" s="18">
        <f>O9*M9</f>
        <v>0</v>
      </c>
      <c r="Q9">
        <v>2</v>
      </c>
    </row>
    <row r="10" spans="1:17" s="19" customFormat="1" x14ac:dyDescent="0.25">
      <c r="A10" s="20" t="s">
        <v>20</v>
      </c>
      <c r="B10" s="15"/>
      <c r="C10" s="16"/>
      <c r="D10" s="15"/>
      <c r="E10" s="16"/>
      <c r="F10" s="15"/>
      <c r="G10" s="16"/>
      <c r="H10" s="15"/>
      <c r="I10" s="16"/>
      <c r="J10" s="15"/>
      <c r="K10" s="16"/>
      <c r="L10" s="15"/>
      <c r="M10" s="17">
        <f t="shared" si="0"/>
        <v>0</v>
      </c>
      <c r="N10" s="17">
        <f t="shared" si="1"/>
        <v>0</v>
      </c>
      <c r="O10" s="18">
        <f>0.16*4+0.08*2+0.08*2+0.33+0.75*0.2</f>
        <v>1.44</v>
      </c>
      <c r="P10" s="18">
        <f>O10*M10</f>
        <v>0</v>
      </c>
      <c r="Q10">
        <v>2</v>
      </c>
    </row>
    <row r="11" spans="1:17" s="19" customFormat="1" x14ac:dyDescent="0.25">
      <c r="A11" s="20" t="s">
        <v>21</v>
      </c>
      <c r="B11" s="15"/>
      <c r="C11" s="16"/>
      <c r="D11" s="15"/>
      <c r="E11" s="16"/>
      <c r="F11" s="15"/>
      <c r="G11" s="16"/>
      <c r="H11" s="15"/>
      <c r="I11" s="16"/>
      <c r="J11" s="15"/>
      <c r="K11" s="16"/>
      <c r="L11" s="15"/>
      <c r="M11" s="17">
        <f t="shared" si="0"/>
        <v>0</v>
      </c>
      <c r="N11" s="17"/>
      <c r="O11" s="18">
        <f>0.16*4+0.08*2+0.08*2+0.33+0.75*0.2</f>
        <v>1.44</v>
      </c>
      <c r="P11" s="18"/>
      <c r="Q11">
        <v>2</v>
      </c>
    </row>
    <row r="12" spans="1:17" s="19" customFormat="1" x14ac:dyDescent="0.25">
      <c r="A12" s="20" t="s">
        <v>22</v>
      </c>
      <c r="B12" s="15"/>
      <c r="C12" s="16"/>
      <c r="D12" s="15"/>
      <c r="E12" s="16"/>
      <c r="F12" s="15"/>
      <c r="G12" s="16"/>
      <c r="H12" s="15"/>
      <c r="I12" s="16"/>
      <c r="J12" s="15"/>
      <c r="K12" s="16"/>
      <c r="L12" s="15"/>
      <c r="M12" s="17">
        <f t="shared" si="0"/>
        <v>0</v>
      </c>
      <c r="N12" s="17">
        <f t="shared" ref="N12" si="2">COUNT(#REF!)</f>
        <v>0</v>
      </c>
      <c r="O12" s="18">
        <f>0.08*4+0.25</f>
        <v>0.57000000000000006</v>
      </c>
      <c r="P12" s="18">
        <f>O12*M12</f>
        <v>0</v>
      </c>
      <c r="Q12">
        <v>2</v>
      </c>
    </row>
    <row r="13" spans="1:17" s="19" customFormat="1" x14ac:dyDescent="0.25">
      <c r="A13" s="20" t="s">
        <v>23</v>
      </c>
      <c r="B13" s="15"/>
      <c r="C13" s="16"/>
      <c r="D13" s="15"/>
      <c r="E13" s="16"/>
      <c r="F13" s="15"/>
      <c r="G13" s="16"/>
      <c r="H13" s="15"/>
      <c r="I13" s="16"/>
      <c r="J13" s="15"/>
      <c r="K13" s="16"/>
      <c r="L13" s="15"/>
      <c r="M13" s="17">
        <f t="shared" si="0"/>
        <v>0</v>
      </c>
      <c r="N13" s="17">
        <f>COUNT(#REF!)</f>
        <v>0</v>
      </c>
      <c r="O13" s="18">
        <f>0.75*4+0.08*2+4</f>
        <v>7.16</v>
      </c>
      <c r="P13" s="18">
        <f>O13*N13</f>
        <v>0</v>
      </c>
      <c r="Q13">
        <v>2</v>
      </c>
    </row>
    <row r="14" spans="1:17" s="19" customFormat="1" x14ac:dyDescent="0.25">
      <c r="A14" s="20" t="s">
        <v>24</v>
      </c>
      <c r="B14" s="15"/>
      <c r="C14" s="16"/>
      <c r="D14" s="15"/>
      <c r="E14" s="16"/>
      <c r="F14" s="15"/>
      <c r="G14" s="16"/>
      <c r="H14" s="15"/>
      <c r="I14" s="16"/>
      <c r="J14" s="15"/>
      <c r="K14" s="16"/>
      <c r="L14" s="15"/>
      <c r="M14" s="17">
        <f t="shared" si="0"/>
        <v>0</v>
      </c>
      <c r="N14" s="17"/>
      <c r="O14" s="18">
        <v>3</v>
      </c>
      <c r="P14" s="18"/>
      <c r="Q14">
        <v>2</v>
      </c>
    </row>
    <row r="15" spans="1:17" s="19" customFormat="1" x14ac:dyDescent="0.25">
      <c r="A15" s="20" t="s">
        <v>25</v>
      </c>
      <c r="B15" s="15"/>
      <c r="C15" s="16"/>
      <c r="D15" s="15"/>
      <c r="E15" s="16"/>
      <c r="F15" s="15"/>
      <c r="G15" s="16"/>
      <c r="H15" s="15"/>
      <c r="I15" s="16"/>
      <c r="J15" s="15"/>
      <c r="K15" s="16"/>
      <c r="L15" s="15"/>
      <c r="M15" s="17">
        <f t="shared" si="0"/>
        <v>0</v>
      </c>
      <c r="N15" s="17">
        <f t="shared" ref="N15" si="3">COUNT(#REF!)</f>
        <v>0</v>
      </c>
      <c r="O15" s="18">
        <f>0.5*4+0.5*2+0.25</f>
        <v>3.25</v>
      </c>
      <c r="P15" s="18">
        <f>O15*M15</f>
        <v>0</v>
      </c>
      <c r="Q15">
        <v>2</v>
      </c>
    </row>
    <row r="16" spans="1:17" s="19" customFormat="1" x14ac:dyDescent="0.25">
      <c r="A16" s="20" t="s">
        <v>26</v>
      </c>
      <c r="B16" s="15"/>
      <c r="C16" s="16"/>
      <c r="D16" s="15"/>
      <c r="E16" s="16"/>
      <c r="F16" s="15"/>
      <c r="G16" s="16"/>
      <c r="H16" s="15"/>
      <c r="I16" s="16"/>
      <c r="J16" s="15"/>
      <c r="K16" s="16"/>
      <c r="L16" s="15"/>
      <c r="M16" s="17">
        <f t="shared" si="0"/>
        <v>0</v>
      </c>
      <c r="N16" s="17"/>
      <c r="O16" s="18"/>
      <c r="P16" s="18"/>
      <c r="Q16">
        <v>2</v>
      </c>
    </row>
    <row r="17" spans="1:17" s="19" customFormat="1" x14ac:dyDescent="0.25">
      <c r="A17" s="14" t="s">
        <v>27</v>
      </c>
      <c r="B17" s="15"/>
      <c r="C17" s="16"/>
      <c r="D17" s="15"/>
      <c r="E17" s="16"/>
      <c r="F17" s="15"/>
      <c r="G17" s="16"/>
      <c r="H17" s="15"/>
      <c r="I17" s="16"/>
      <c r="J17" s="15"/>
      <c r="K17" s="16"/>
      <c r="L17" s="15"/>
      <c r="M17" s="17">
        <f t="shared" si="0"/>
        <v>0</v>
      </c>
      <c r="N17" s="17">
        <f t="shared" ref="N17" si="4">COUNT(#REF!)</f>
        <v>0</v>
      </c>
      <c r="O17" s="18">
        <f>0.08*4</f>
        <v>0.32</v>
      </c>
      <c r="P17" s="18">
        <f>O17*M17</f>
        <v>0</v>
      </c>
      <c r="Q17">
        <v>2</v>
      </c>
    </row>
    <row r="18" spans="1:17" s="19" customFormat="1" x14ac:dyDescent="0.25">
      <c r="A18" s="14" t="s">
        <v>28</v>
      </c>
      <c r="B18" s="15"/>
      <c r="C18" s="16"/>
      <c r="D18" s="15"/>
      <c r="E18" s="16"/>
      <c r="F18" s="15"/>
      <c r="G18" s="16"/>
      <c r="H18" s="15"/>
      <c r="I18" s="16"/>
      <c r="J18" s="15"/>
      <c r="K18" s="16"/>
      <c r="L18" s="15"/>
      <c r="M18" s="17">
        <f t="shared" si="0"/>
        <v>0</v>
      </c>
      <c r="N18" s="17"/>
      <c r="O18" s="18">
        <f>0.03*4+0.08*2+0.08</f>
        <v>0.36000000000000004</v>
      </c>
      <c r="P18" s="18"/>
      <c r="Q18">
        <v>2</v>
      </c>
    </row>
    <row r="19" spans="1:17" s="19" customFormat="1" x14ac:dyDescent="0.25">
      <c r="A19" s="14" t="s">
        <v>29</v>
      </c>
      <c r="B19" s="15"/>
      <c r="C19" s="16"/>
      <c r="D19" s="15"/>
      <c r="E19" s="16"/>
      <c r="F19" s="15"/>
      <c r="G19" s="16"/>
      <c r="H19" s="15"/>
      <c r="I19" s="16"/>
      <c r="J19" s="15"/>
      <c r="K19" s="16"/>
      <c r="L19" s="15"/>
      <c r="M19" s="17">
        <f t="shared" si="0"/>
        <v>0</v>
      </c>
      <c r="N19" s="17">
        <f t="shared" ref="N19" si="5">COUNT(#REF!)</f>
        <v>0</v>
      </c>
      <c r="O19" s="18">
        <f>0.03*4+0.08*2+0.08</f>
        <v>0.36000000000000004</v>
      </c>
      <c r="P19" s="18">
        <f>O19*M19</f>
        <v>0</v>
      </c>
      <c r="Q19">
        <v>2</v>
      </c>
    </row>
    <row r="20" spans="1:17" x14ac:dyDescent="0.25">
      <c r="A20" s="6" t="s">
        <v>30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13"/>
      <c r="P20" s="13"/>
      <c r="Q20" s="13"/>
    </row>
    <row r="21" spans="1:17" s="19" customFormat="1" ht="15" customHeight="1" x14ac:dyDescent="0.25">
      <c r="A21" s="20" t="s">
        <v>31</v>
      </c>
      <c r="B21" s="15"/>
      <c r="C21" s="16"/>
      <c r="D21" s="15"/>
      <c r="E21" s="16"/>
      <c r="F21" s="15"/>
      <c r="G21" s="16"/>
      <c r="H21" s="15"/>
      <c r="I21" s="16"/>
      <c r="J21" s="15"/>
      <c r="K21" s="16"/>
      <c r="L21" s="15"/>
      <c r="M21" s="17">
        <f>SUM(B21:L21)</f>
        <v>0</v>
      </c>
      <c r="N21" s="17"/>
      <c r="O21" s="18"/>
      <c r="P21" s="18"/>
      <c r="Q21"/>
    </row>
    <row r="22" spans="1:17" s="19" customFormat="1" x14ac:dyDescent="0.25">
      <c r="A22" s="20" t="s">
        <v>32</v>
      </c>
      <c r="B22" s="15"/>
      <c r="C22" s="16"/>
      <c r="D22" s="15"/>
      <c r="E22" s="16"/>
      <c r="F22" s="15"/>
      <c r="G22" s="16"/>
      <c r="H22" s="15"/>
      <c r="I22" s="16"/>
      <c r="J22" s="15"/>
      <c r="K22" s="16"/>
      <c r="L22" s="15"/>
      <c r="M22" s="17">
        <f>SUM(B22:L22)</f>
        <v>0</v>
      </c>
      <c r="N22" s="17"/>
      <c r="O22" s="18"/>
      <c r="P22" s="18"/>
      <c r="Q22"/>
    </row>
    <row r="23" spans="1:17" x14ac:dyDescent="0.25">
      <c r="A23" s="6" t="s">
        <v>33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3"/>
      <c r="P23" s="13"/>
      <c r="Q23" s="13">
        <f>SUM(P24:P26)/$A$1</f>
        <v>9.545454545454545</v>
      </c>
    </row>
    <row r="24" spans="1:17" x14ac:dyDescent="0.25">
      <c r="A24" s="21" t="s">
        <v>34</v>
      </c>
      <c r="B24" s="11">
        <v>1</v>
      </c>
      <c r="C24" s="12">
        <v>1</v>
      </c>
      <c r="D24" s="11">
        <v>1</v>
      </c>
      <c r="E24" s="12">
        <v>1</v>
      </c>
      <c r="F24" s="11"/>
      <c r="G24" s="12">
        <v>1</v>
      </c>
      <c r="H24" s="11">
        <v>1</v>
      </c>
      <c r="I24" s="12">
        <v>1</v>
      </c>
      <c r="J24" s="11">
        <v>1</v>
      </c>
      <c r="K24" s="12">
        <v>1</v>
      </c>
      <c r="L24" s="11">
        <v>1</v>
      </c>
      <c r="M24" s="17">
        <f>SUM(B24:L24)</f>
        <v>10</v>
      </c>
      <c r="O24" s="18">
        <v>10</v>
      </c>
      <c r="P24" s="18">
        <f>O24*M24</f>
        <v>100</v>
      </c>
      <c r="Q24">
        <v>1</v>
      </c>
    </row>
    <row r="25" spans="1:17" x14ac:dyDescent="0.25">
      <c r="A25" s="21" t="s">
        <v>35</v>
      </c>
      <c r="B25" s="11"/>
      <c r="C25" s="12"/>
      <c r="D25" s="11"/>
      <c r="E25" s="12"/>
      <c r="F25" s="11"/>
      <c r="G25" s="12"/>
      <c r="H25" s="11"/>
      <c r="I25" s="12"/>
      <c r="J25" s="11"/>
      <c r="K25" s="12"/>
      <c r="L25" s="11"/>
      <c r="M25" s="17">
        <f>SUM(B25:L25)</f>
        <v>0</v>
      </c>
      <c r="O25" s="18">
        <v>15</v>
      </c>
      <c r="P25" s="18">
        <f>O25*M25</f>
        <v>0</v>
      </c>
      <c r="Q25">
        <v>1</v>
      </c>
    </row>
    <row r="26" spans="1:17" x14ac:dyDescent="0.25">
      <c r="A26" s="21" t="s">
        <v>36</v>
      </c>
      <c r="B26" s="11"/>
      <c r="C26" s="12"/>
      <c r="D26" s="11"/>
      <c r="E26" s="12"/>
      <c r="F26" s="11"/>
      <c r="G26" s="12"/>
      <c r="H26" s="11"/>
      <c r="I26" s="12"/>
      <c r="J26" s="11">
        <v>1</v>
      </c>
      <c r="K26" s="12"/>
      <c r="L26" s="11"/>
      <c r="M26" s="17">
        <f>SUM(B26:L26)</f>
        <v>1</v>
      </c>
      <c r="O26" s="18">
        <f>5</f>
        <v>5</v>
      </c>
      <c r="P26" s="18">
        <f>O26*M26</f>
        <v>5</v>
      </c>
    </row>
    <row r="27" spans="1:17" x14ac:dyDescent="0.25">
      <c r="A27" s="24" t="s">
        <v>134</v>
      </c>
      <c r="B27" s="42"/>
      <c r="C27" s="43"/>
      <c r="D27" s="42"/>
      <c r="E27" s="43"/>
      <c r="F27" s="42"/>
      <c r="G27" s="43"/>
      <c r="H27" s="42"/>
      <c r="I27" s="43"/>
      <c r="J27" s="42"/>
      <c r="K27" s="43"/>
      <c r="L27" s="42"/>
      <c r="P27" s="18"/>
    </row>
    <row r="28" spans="1:17" x14ac:dyDescent="0.25">
      <c r="A28" s="6" t="s">
        <v>38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3"/>
      <c r="P28" s="13"/>
      <c r="Q28" s="13">
        <f>SUM(P29:P53)/$A$1</f>
        <v>109.08181818181819</v>
      </c>
    </row>
    <row r="29" spans="1:17" x14ac:dyDescent="0.25">
      <c r="A29" s="25" t="s">
        <v>39</v>
      </c>
      <c r="B29" s="11"/>
      <c r="C29" s="12"/>
      <c r="D29" s="11">
        <v>75</v>
      </c>
      <c r="E29" s="12">
        <v>24</v>
      </c>
      <c r="F29" s="11">
        <v>6</v>
      </c>
      <c r="G29" s="12"/>
      <c r="H29" s="11"/>
      <c r="I29" s="12"/>
      <c r="J29" s="11">
        <v>117</v>
      </c>
      <c r="K29" s="12"/>
      <c r="L29" s="11"/>
      <c r="M29" s="17">
        <f t="shared" ref="M29:M53" si="6">SUM(B29:L29)</f>
        <v>222</v>
      </c>
      <c r="O29" s="18">
        <f>0.08*12+0.1*2+0.15</f>
        <v>1.3099999999999998</v>
      </c>
      <c r="P29" s="18">
        <f>O29*M29</f>
        <v>290.81999999999994</v>
      </c>
      <c r="Q29">
        <v>3</v>
      </c>
    </row>
    <row r="30" spans="1:17" x14ac:dyDescent="0.25">
      <c r="A30" s="25" t="s">
        <v>40</v>
      </c>
      <c r="B30" s="11">
        <v>1</v>
      </c>
      <c r="C30" s="12">
        <v>9</v>
      </c>
      <c r="D30" s="11">
        <v>1</v>
      </c>
      <c r="E30" s="12">
        <v>5</v>
      </c>
      <c r="F30" s="11"/>
      <c r="G30" s="12">
        <v>10</v>
      </c>
      <c r="H30" s="11">
        <v>4</v>
      </c>
      <c r="I30" s="12">
        <v>3</v>
      </c>
      <c r="J30" s="11">
        <v>2</v>
      </c>
      <c r="K30" s="12">
        <v>3</v>
      </c>
      <c r="L30" s="11"/>
      <c r="M30" s="17">
        <f t="shared" si="6"/>
        <v>38</v>
      </c>
      <c r="O30" s="18">
        <f>0.25*12+0.5*2+0.75</f>
        <v>4.75</v>
      </c>
      <c r="P30" s="18">
        <f>O30*M30</f>
        <v>180.5</v>
      </c>
      <c r="Q30">
        <v>3</v>
      </c>
    </row>
    <row r="31" spans="1:17" x14ac:dyDescent="0.25">
      <c r="A31" s="26" t="s">
        <v>41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17">
        <f t="shared" si="6"/>
        <v>0</v>
      </c>
      <c r="P31" s="18"/>
      <c r="Q31">
        <v>3</v>
      </c>
    </row>
    <row r="32" spans="1:17" ht="15" customHeight="1" x14ac:dyDescent="0.25">
      <c r="A32" s="28" t="s">
        <v>42</v>
      </c>
      <c r="B32" s="11">
        <v>1</v>
      </c>
      <c r="C32" s="12">
        <v>1</v>
      </c>
      <c r="D32" s="11">
        <v>1</v>
      </c>
      <c r="E32" s="12">
        <v>1</v>
      </c>
      <c r="F32" s="11"/>
      <c r="G32" s="12">
        <v>1</v>
      </c>
      <c r="H32" s="11">
        <v>1</v>
      </c>
      <c r="I32" s="12">
        <v>1</v>
      </c>
      <c r="J32" s="11">
        <v>1</v>
      </c>
      <c r="K32" s="12">
        <v>1</v>
      </c>
      <c r="L32" s="11"/>
      <c r="M32" s="17">
        <f t="shared" si="6"/>
        <v>9</v>
      </c>
      <c r="O32" s="18">
        <f>0.1*24+0.1*12+0.1+0.08+2+0.5</f>
        <v>6.2800000000000011</v>
      </c>
      <c r="P32" s="18">
        <f>O32*M32</f>
        <v>56.52000000000001</v>
      </c>
      <c r="Q32">
        <v>3</v>
      </c>
    </row>
    <row r="33" spans="1:17" x14ac:dyDescent="0.25">
      <c r="A33" s="28" t="s">
        <v>43</v>
      </c>
      <c r="B33" s="11"/>
      <c r="C33" s="12"/>
      <c r="D33" s="11"/>
      <c r="E33" s="12"/>
      <c r="F33" s="11"/>
      <c r="G33" s="12"/>
      <c r="H33" s="11">
        <v>1</v>
      </c>
      <c r="I33" s="12"/>
      <c r="J33" s="11"/>
      <c r="K33" s="12"/>
      <c r="L33" s="11"/>
      <c r="M33" s="17">
        <f t="shared" si="6"/>
        <v>1</v>
      </c>
      <c r="O33" s="18">
        <f>0.2*24+0.16+4+2+4*0.25+0.33</f>
        <v>12.290000000000001</v>
      </c>
      <c r="P33" s="18">
        <f t="shared" ref="P33:P41" si="7">O33*M33</f>
        <v>12.290000000000001</v>
      </c>
      <c r="Q33">
        <v>3</v>
      </c>
    </row>
    <row r="34" spans="1:17" x14ac:dyDescent="0.25">
      <c r="A34" s="28" t="s">
        <v>44</v>
      </c>
      <c r="B34" s="11">
        <v>1</v>
      </c>
      <c r="C34" s="12"/>
      <c r="D34" s="11">
        <v>2</v>
      </c>
      <c r="E34" s="12"/>
      <c r="F34" s="11"/>
      <c r="G34" s="12">
        <v>1</v>
      </c>
      <c r="H34" s="11">
        <v>1</v>
      </c>
      <c r="I34" s="12"/>
      <c r="J34" s="11">
        <v>1</v>
      </c>
      <c r="K34" s="12">
        <v>1</v>
      </c>
      <c r="L34" s="11">
        <v>1</v>
      </c>
      <c r="M34" s="17">
        <f t="shared" si="6"/>
        <v>8</v>
      </c>
      <c r="O34" s="18">
        <f>0.2*24+0.16+4+2+4*0.25+0.33</f>
        <v>12.290000000000001</v>
      </c>
      <c r="P34" s="18">
        <f t="shared" si="7"/>
        <v>98.320000000000007</v>
      </c>
      <c r="Q34">
        <v>3</v>
      </c>
    </row>
    <row r="35" spans="1:17" x14ac:dyDescent="0.25">
      <c r="A35" s="28" t="s">
        <v>45</v>
      </c>
      <c r="B35" s="11"/>
      <c r="C35" s="12"/>
      <c r="D35" s="11"/>
      <c r="E35" s="12"/>
      <c r="F35" s="11"/>
      <c r="G35" s="12"/>
      <c r="H35" s="11"/>
      <c r="I35" s="12"/>
      <c r="J35" s="11"/>
      <c r="K35" s="12"/>
      <c r="L35" s="11"/>
      <c r="M35" s="17">
        <f t="shared" si="6"/>
        <v>0</v>
      </c>
      <c r="O35" s="18">
        <f>0.2*24+0.16+4+2+4*0.25+0.33</f>
        <v>12.290000000000001</v>
      </c>
      <c r="P35" s="18">
        <f t="shared" si="7"/>
        <v>0</v>
      </c>
      <c r="Q35">
        <v>3</v>
      </c>
    </row>
    <row r="36" spans="1:17" x14ac:dyDescent="0.25">
      <c r="A36" s="28" t="s">
        <v>46</v>
      </c>
      <c r="B36" s="11"/>
      <c r="C36" s="12"/>
      <c r="D36" s="11"/>
      <c r="E36" s="12"/>
      <c r="F36" s="11"/>
      <c r="G36" s="12"/>
      <c r="H36" s="11"/>
      <c r="I36" s="12"/>
      <c r="J36" s="11"/>
      <c r="K36" s="12"/>
      <c r="L36" s="11"/>
      <c r="M36" s="17">
        <f t="shared" si="6"/>
        <v>0</v>
      </c>
      <c r="O36" s="18">
        <f>0.2*24+0.16+4+2+4*0.25+0.33</f>
        <v>12.290000000000001</v>
      </c>
      <c r="P36" s="18">
        <f t="shared" si="7"/>
        <v>0</v>
      </c>
      <c r="Q36">
        <v>3</v>
      </c>
    </row>
    <row r="37" spans="1:17" x14ac:dyDescent="0.25">
      <c r="A37" s="28" t="s">
        <v>47</v>
      </c>
      <c r="B37" s="11"/>
      <c r="C37" s="12"/>
      <c r="D37" s="11"/>
      <c r="E37" s="12"/>
      <c r="F37" s="11"/>
      <c r="G37" s="12"/>
      <c r="H37" s="11"/>
      <c r="I37" s="12"/>
      <c r="J37" s="11">
        <v>1</v>
      </c>
      <c r="K37" s="12"/>
      <c r="L37" s="11"/>
      <c r="M37" s="17">
        <f t="shared" si="6"/>
        <v>1</v>
      </c>
      <c r="O37" s="18">
        <f>0.75*12+1*2+1.5+0.5*0.5+1*0.2</f>
        <v>12.95</v>
      </c>
      <c r="P37" s="18">
        <f t="shared" si="7"/>
        <v>12.95</v>
      </c>
      <c r="Q37">
        <v>3</v>
      </c>
    </row>
    <row r="38" spans="1:17" x14ac:dyDescent="0.25">
      <c r="A38" s="28" t="s">
        <v>48</v>
      </c>
      <c r="B38" s="11"/>
      <c r="C38" s="12">
        <v>1</v>
      </c>
      <c r="D38" s="11"/>
      <c r="E38" s="12"/>
      <c r="F38" s="11"/>
      <c r="G38" s="12"/>
      <c r="H38" s="11">
        <v>1</v>
      </c>
      <c r="I38" s="12">
        <v>1</v>
      </c>
      <c r="J38" s="11"/>
      <c r="K38" s="12">
        <v>1</v>
      </c>
      <c r="L38" s="11">
        <v>1</v>
      </c>
      <c r="M38" s="17">
        <f t="shared" si="6"/>
        <v>5</v>
      </c>
      <c r="O38" s="18">
        <f>0.75*12+1*2+1.5+0.5*0.5+1*0.2</f>
        <v>12.95</v>
      </c>
      <c r="P38" s="18">
        <f t="shared" si="7"/>
        <v>64.75</v>
      </c>
      <c r="Q38">
        <v>3</v>
      </c>
    </row>
    <row r="39" spans="1:17" x14ac:dyDescent="0.25">
      <c r="A39" s="28" t="s">
        <v>49</v>
      </c>
      <c r="B39" s="11">
        <v>1</v>
      </c>
      <c r="C39" s="12"/>
      <c r="D39" s="11">
        <v>2</v>
      </c>
      <c r="E39" s="12"/>
      <c r="F39" s="11"/>
      <c r="G39" s="12">
        <v>1</v>
      </c>
      <c r="H39" s="11"/>
      <c r="I39" s="12">
        <v>2</v>
      </c>
      <c r="J39" s="11"/>
      <c r="K39" s="12"/>
      <c r="L39" s="11"/>
      <c r="M39" s="17">
        <f t="shared" si="6"/>
        <v>6</v>
      </c>
      <c r="O39" s="18">
        <f>0.8*12+1*2+1.5+0.75*0.5+1*0.2</f>
        <v>13.675000000000001</v>
      </c>
      <c r="P39" s="18">
        <f t="shared" si="7"/>
        <v>82.050000000000011</v>
      </c>
      <c r="Q39">
        <v>3</v>
      </c>
    </row>
    <row r="40" spans="1:17" x14ac:dyDescent="0.25">
      <c r="A40" s="28" t="s">
        <v>50</v>
      </c>
      <c r="B40" s="11"/>
      <c r="C40" s="12"/>
      <c r="D40" s="11"/>
      <c r="E40" s="12"/>
      <c r="F40" s="11"/>
      <c r="G40" s="12"/>
      <c r="H40" s="11"/>
      <c r="I40" s="12"/>
      <c r="J40" s="11"/>
      <c r="K40" s="12"/>
      <c r="L40" s="11"/>
      <c r="M40" s="17">
        <f t="shared" si="6"/>
        <v>0</v>
      </c>
      <c r="O40" s="18">
        <f>1*12+1*2+1.5+0.75*0.5+1*0.2</f>
        <v>16.074999999999999</v>
      </c>
      <c r="P40" s="18">
        <f t="shared" si="7"/>
        <v>0</v>
      </c>
      <c r="Q40">
        <v>3</v>
      </c>
    </row>
    <row r="41" spans="1:17" x14ac:dyDescent="0.25">
      <c r="A41" s="28" t="s">
        <v>51</v>
      </c>
      <c r="B41" s="11"/>
      <c r="C41" s="12"/>
      <c r="D41" s="11"/>
      <c r="E41" s="12"/>
      <c r="F41" s="11"/>
      <c r="G41" s="12"/>
      <c r="H41" s="11"/>
      <c r="I41" s="12"/>
      <c r="J41" s="11"/>
      <c r="K41" s="12"/>
      <c r="L41" s="11"/>
      <c r="M41" s="17">
        <f t="shared" si="6"/>
        <v>0</v>
      </c>
      <c r="O41" s="18">
        <f>1*12+1*2+1.5+0.75*0.5+1*0.2</f>
        <v>16.074999999999999</v>
      </c>
      <c r="P41" s="18">
        <f t="shared" si="7"/>
        <v>0</v>
      </c>
      <c r="Q41">
        <v>3</v>
      </c>
    </row>
    <row r="42" spans="1:17" x14ac:dyDescent="0.25">
      <c r="A42" s="26" t="s">
        <v>52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17">
        <f t="shared" si="6"/>
        <v>0</v>
      </c>
      <c r="P42" s="18"/>
      <c r="Q42">
        <v>3</v>
      </c>
    </row>
    <row r="43" spans="1:17" x14ac:dyDescent="0.25">
      <c r="A43" s="28" t="s">
        <v>53</v>
      </c>
      <c r="B43" s="11">
        <v>2</v>
      </c>
      <c r="C43" s="12">
        <v>2</v>
      </c>
      <c r="D43" s="11">
        <v>10</v>
      </c>
      <c r="E43" s="12">
        <v>2</v>
      </c>
      <c r="F43" s="11">
        <v>1</v>
      </c>
      <c r="G43" s="12">
        <v>5</v>
      </c>
      <c r="H43" s="11">
        <v>2</v>
      </c>
      <c r="I43" s="12">
        <v>2</v>
      </c>
      <c r="J43" s="11">
        <v>4</v>
      </c>
      <c r="K43" s="12">
        <v>4</v>
      </c>
      <c r="L43" s="11">
        <v>18</v>
      </c>
      <c r="M43" s="17">
        <f t="shared" si="6"/>
        <v>52</v>
      </c>
      <c r="O43" s="18">
        <f>0.25*12+0.5*2*0.5</f>
        <v>3.5</v>
      </c>
      <c r="P43" s="18">
        <f t="shared" ref="P43:P55" si="8">O43*M43</f>
        <v>182</v>
      </c>
      <c r="Q43">
        <v>3</v>
      </c>
    </row>
    <row r="44" spans="1:17" x14ac:dyDescent="0.25">
      <c r="A44" s="28" t="s">
        <v>54</v>
      </c>
      <c r="B44" s="11"/>
      <c r="C44" s="12">
        <v>2</v>
      </c>
      <c r="D44" s="11">
        <v>3</v>
      </c>
      <c r="E44" s="12"/>
      <c r="F44" s="11">
        <v>5</v>
      </c>
      <c r="G44" s="12"/>
      <c r="H44" s="11"/>
      <c r="I44" s="12"/>
      <c r="J44" s="11">
        <v>23</v>
      </c>
      <c r="K44" s="12">
        <v>2</v>
      </c>
      <c r="L44" s="11"/>
      <c r="M44" s="17">
        <f t="shared" si="6"/>
        <v>35</v>
      </c>
      <c r="O44" s="18">
        <f>0.33*12+0.5*2*0.5</f>
        <v>4.46</v>
      </c>
      <c r="P44" s="18">
        <f t="shared" si="8"/>
        <v>156.1</v>
      </c>
      <c r="Q44">
        <v>3</v>
      </c>
    </row>
    <row r="45" spans="1:17" x14ac:dyDescent="0.25">
      <c r="A45" s="28" t="s">
        <v>55</v>
      </c>
      <c r="B45" s="11">
        <v>1</v>
      </c>
      <c r="C45" s="12"/>
      <c r="D45" s="11">
        <v>1</v>
      </c>
      <c r="E45" s="12">
        <v>1</v>
      </c>
      <c r="F45" s="11"/>
      <c r="G45" s="12">
        <v>2</v>
      </c>
      <c r="H45" s="11">
        <v>1</v>
      </c>
      <c r="I45" s="12">
        <v>1</v>
      </c>
      <c r="J45" s="11"/>
      <c r="K45" s="12"/>
      <c r="L45" s="11"/>
      <c r="M45" s="17">
        <f t="shared" si="6"/>
        <v>7</v>
      </c>
      <c r="O45" s="18">
        <f>0.5*12+0.5*2*0.5</f>
        <v>6.5</v>
      </c>
      <c r="P45" s="18">
        <f t="shared" si="8"/>
        <v>45.5</v>
      </c>
      <c r="Q45">
        <v>3</v>
      </c>
    </row>
    <row r="46" spans="1:17" x14ac:dyDescent="0.25">
      <c r="A46" s="28" t="s">
        <v>56</v>
      </c>
      <c r="B46" s="11"/>
      <c r="C46" s="12"/>
      <c r="D46" s="11"/>
      <c r="E46" s="12"/>
      <c r="F46" s="11"/>
      <c r="G46" s="12"/>
      <c r="H46" s="11"/>
      <c r="I46" s="12"/>
      <c r="J46" s="11"/>
      <c r="K46" s="12"/>
      <c r="L46" s="11"/>
      <c r="M46" s="17">
        <f t="shared" si="6"/>
        <v>0</v>
      </c>
      <c r="P46" s="18">
        <f t="shared" si="8"/>
        <v>0</v>
      </c>
      <c r="Q46">
        <v>3</v>
      </c>
    </row>
    <row r="47" spans="1:17" x14ac:dyDescent="0.25">
      <c r="A47" s="28" t="s">
        <v>57</v>
      </c>
      <c r="B47" s="11"/>
      <c r="C47" s="12"/>
      <c r="D47" s="11"/>
      <c r="E47" s="12"/>
      <c r="F47" s="11"/>
      <c r="G47" s="12"/>
      <c r="H47" s="11"/>
      <c r="I47" s="12"/>
      <c r="J47" s="11"/>
      <c r="K47" s="12"/>
      <c r="L47" s="11"/>
      <c r="M47" s="17">
        <f t="shared" si="6"/>
        <v>0</v>
      </c>
      <c r="P47" s="18">
        <f t="shared" si="8"/>
        <v>0</v>
      </c>
      <c r="Q47">
        <v>3</v>
      </c>
    </row>
    <row r="48" spans="1:17" x14ac:dyDescent="0.25">
      <c r="A48" s="26" t="s">
        <v>58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17">
        <f t="shared" si="6"/>
        <v>0</v>
      </c>
      <c r="P48" s="18">
        <f t="shared" si="8"/>
        <v>0</v>
      </c>
      <c r="Q48">
        <v>3</v>
      </c>
    </row>
    <row r="49" spans="1:17" x14ac:dyDescent="0.25">
      <c r="A49" s="28" t="s">
        <v>59</v>
      </c>
      <c r="B49" s="11"/>
      <c r="C49" s="12"/>
      <c r="D49" s="11"/>
      <c r="E49" s="12">
        <v>1</v>
      </c>
      <c r="F49" s="11"/>
      <c r="G49" s="12"/>
      <c r="H49" s="11"/>
      <c r="I49" s="12"/>
      <c r="J49" s="11"/>
      <c r="K49" s="12"/>
      <c r="L49" s="11"/>
      <c r="M49" s="17">
        <f t="shared" si="6"/>
        <v>1</v>
      </c>
      <c r="O49" s="18">
        <f>0.2*24+0.16+4+2+4*0.25</f>
        <v>11.96</v>
      </c>
      <c r="P49" s="18">
        <f t="shared" si="8"/>
        <v>11.96</v>
      </c>
      <c r="Q49">
        <v>3</v>
      </c>
    </row>
    <row r="50" spans="1:17" x14ac:dyDescent="0.25">
      <c r="A50" s="28" t="s">
        <v>60</v>
      </c>
      <c r="B50" s="11"/>
      <c r="C50" s="12"/>
      <c r="D50" s="11"/>
      <c r="E50" s="12"/>
      <c r="F50" s="11"/>
      <c r="G50" s="12"/>
      <c r="H50" s="11">
        <v>1</v>
      </c>
      <c r="I50" s="12"/>
      <c r="J50" s="11"/>
      <c r="K50" s="12"/>
      <c r="L50" s="11"/>
      <c r="M50" s="17">
        <f t="shared" si="6"/>
        <v>1</v>
      </c>
      <c r="P50" s="18">
        <f t="shared" si="8"/>
        <v>0</v>
      </c>
      <c r="Q50">
        <v>3</v>
      </c>
    </row>
    <row r="51" spans="1:17" x14ac:dyDescent="0.25">
      <c r="A51" s="28" t="s">
        <v>61</v>
      </c>
      <c r="B51" s="11"/>
      <c r="C51" s="12"/>
      <c r="D51" s="11"/>
      <c r="E51" s="12"/>
      <c r="F51" s="11"/>
      <c r="G51" s="12"/>
      <c r="H51" s="11"/>
      <c r="I51" s="12"/>
      <c r="J51" s="11"/>
      <c r="K51" s="12"/>
      <c r="L51" s="11"/>
      <c r="M51" s="17">
        <f t="shared" si="6"/>
        <v>0</v>
      </c>
      <c r="O51" s="18">
        <f>0.08*12+0.08*4+1+2*0.2</f>
        <v>2.68</v>
      </c>
      <c r="P51" s="18">
        <f t="shared" si="8"/>
        <v>0</v>
      </c>
      <c r="Q51">
        <v>3</v>
      </c>
    </row>
    <row r="52" spans="1:17" x14ac:dyDescent="0.25">
      <c r="A52" s="28" t="s">
        <v>62</v>
      </c>
      <c r="B52" s="11"/>
      <c r="C52" s="12"/>
      <c r="D52" s="11"/>
      <c r="E52" s="12">
        <v>1</v>
      </c>
      <c r="F52" s="11"/>
      <c r="G52" s="12"/>
      <c r="H52" s="11"/>
      <c r="I52" s="12"/>
      <c r="J52" s="11">
        <v>1</v>
      </c>
      <c r="K52" s="12"/>
      <c r="L52" s="11"/>
      <c r="M52" s="17">
        <f t="shared" si="6"/>
        <v>2</v>
      </c>
      <c r="O52" s="18">
        <f>0.33*4+0.75+2*0.5</f>
        <v>3.0700000000000003</v>
      </c>
      <c r="P52" s="18">
        <f t="shared" si="8"/>
        <v>6.1400000000000006</v>
      </c>
      <c r="Q52">
        <v>3</v>
      </c>
    </row>
    <row r="53" spans="1:17" x14ac:dyDescent="0.25">
      <c r="A53" s="28" t="s">
        <v>63</v>
      </c>
      <c r="B53" s="11"/>
      <c r="C53" s="12"/>
      <c r="D53" s="11"/>
      <c r="E53" s="12"/>
      <c r="F53" s="11"/>
      <c r="G53" s="12"/>
      <c r="H53" s="11"/>
      <c r="I53" s="12"/>
      <c r="J53" s="11"/>
      <c r="K53" s="12"/>
      <c r="L53" s="11"/>
      <c r="M53" s="17">
        <f t="shared" si="6"/>
        <v>0</v>
      </c>
      <c r="O53" s="18">
        <f>0.5*4+1+2*0.5</f>
        <v>4</v>
      </c>
      <c r="P53" s="18">
        <f t="shared" si="8"/>
        <v>0</v>
      </c>
      <c r="Q53">
        <v>3</v>
      </c>
    </row>
    <row r="54" spans="1:17" x14ac:dyDescent="0.25">
      <c r="A54" s="6" t="s">
        <v>64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13"/>
      <c r="P54" s="13"/>
      <c r="Q54">
        <v>3</v>
      </c>
    </row>
    <row r="55" spans="1:17" ht="15" customHeight="1" x14ac:dyDescent="0.25">
      <c r="A55" s="10" t="s">
        <v>64</v>
      </c>
      <c r="B55" s="11">
        <v>1</v>
      </c>
      <c r="C55" s="12">
        <v>1</v>
      </c>
      <c r="D55" s="11"/>
      <c r="E55" s="12"/>
      <c r="F55" s="11"/>
      <c r="G55" s="12">
        <v>1</v>
      </c>
      <c r="H55" s="11"/>
      <c r="I55" s="12">
        <v>1</v>
      </c>
      <c r="J55" s="11">
        <v>1</v>
      </c>
      <c r="K55" s="12">
        <v>1</v>
      </c>
      <c r="L55" s="11">
        <v>1</v>
      </c>
      <c r="M55" s="17">
        <f>SUM(B55:L55)</f>
        <v>7</v>
      </c>
      <c r="O55" s="18">
        <v>1</v>
      </c>
      <c r="P55" s="18">
        <f t="shared" si="8"/>
        <v>7</v>
      </c>
      <c r="Q55">
        <v>3</v>
      </c>
    </row>
    <row r="56" spans="1:17" x14ac:dyDescent="0.25">
      <c r="A56" s="10" t="s">
        <v>65</v>
      </c>
      <c r="B56" s="11"/>
      <c r="C56" s="12"/>
      <c r="D56" s="11"/>
      <c r="E56" s="12"/>
      <c r="F56" s="11"/>
      <c r="G56" s="12"/>
      <c r="H56" s="11"/>
      <c r="I56" s="12"/>
      <c r="J56" s="11"/>
      <c r="K56" s="12"/>
      <c r="L56" s="11"/>
      <c r="M56" s="17">
        <f>SUM(B56:L56)</f>
        <v>0</v>
      </c>
      <c r="P56" s="18"/>
      <c r="Q56">
        <v>3</v>
      </c>
    </row>
    <row r="57" spans="1:17" x14ac:dyDescent="0.25">
      <c r="A57" s="10" t="s">
        <v>66</v>
      </c>
      <c r="B57" s="11"/>
      <c r="C57" s="12"/>
      <c r="D57" s="11"/>
      <c r="E57" s="12"/>
      <c r="F57" s="11"/>
      <c r="G57" s="12"/>
      <c r="H57" s="11"/>
      <c r="I57" s="12"/>
      <c r="J57" s="11"/>
      <c r="K57" s="12"/>
      <c r="L57" s="11"/>
      <c r="M57" s="17">
        <f>SUM(B57:L57)</f>
        <v>0</v>
      </c>
      <c r="P57" s="18"/>
      <c r="Q57">
        <v>3</v>
      </c>
    </row>
    <row r="58" spans="1:17" x14ac:dyDescent="0.25">
      <c r="A58" s="10" t="s">
        <v>67</v>
      </c>
      <c r="B58" s="11"/>
      <c r="C58" s="12"/>
      <c r="D58" s="11"/>
      <c r="E58" s="12"/>
      <c r="F58" s="11"/>
      <c r="G58" s="12"/>
      <c r="H58" s="11"/>
      <c r="I58" s="12"/>
      <c r="J58" s="11"/>
      <c r="K58" s="12"/>
      <c r="L58" s="11"/>
      <c r="M58" s="17">
        <f>SUM(B58:L58)</f>
        <v>0</v>
      </c>
      <c r="P58" s="18"/>
      <c r="Q58">
        <v>3</v>
      </c>
    </row>
    <row r="59" spans="1:17" x14ac:dyDescent="0.25">
      <c r="A59" s="6" t="s">
        <v>68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13"/>
      <c r="P59" s="13"/>
      <c r="Q59">
        <v>3</v>
      </c>
    </row>
    <row r="60" spans="1:17" ht="15" customHeight="1" x14ac:dyDescent="0.25">
      <c r="A60" s="10" t="s">
        <v>69</v>
      </c>
      <c r="B60" s="11"/>
      <c r="C60" s="12"/>
      <c r="D60" s="11"/>
      <c r="E60" s="12"/>
      <c r="F60" s="11"/>
      <c r="G60" s="12"/>
      <c r="H60" s="11"/>
      <c r="I60" s="12"/>
      <c r="J60" s="11"/>
      <c r="K60" s="12"/>
      <c r="L60" s="11"/>
      <c r="M60" s="17">
        <f>SUM(B60:L60)</f>
        <v>0</v>
      </c>
      <c r="P60" s="18"/>
      <c r="Q60">
        <v>3</v>
      </c>
    </row>
    <row r="61" spans="1:17" x14ac:dyDescent="0.25">
      <c r="A61" s="10" t="s">
        <v>70</v>
      </c>
      <c r="B61" s="11"/>
      <c r="C61" s="12"/>
      <c r="D61" s="11"/>
      <c r="E61" s="12"/>
      <c r="F61" s="11"/>
      <c r="G61" s="12"/>
      <c r="H61" s="11"/>
      <c r="I61" s="12"/>
      <c r="J61" s="11"/>
      <c r="K61" s="12"/>
      <c r="L61" s="11"/>
      <c r="M61" s="17">
        <f>SUM(B61:L61)</f>
        <v>0</v>
      </c>
      <c r="P61" s="18"/>
      <c r="Q61">
        <v>3</v>
      </c>
    </row>
    <row r="62" spans="1:17" x14ac:dyDescent="0.25">
      <c r="A62" s="10" t="s">
        <v>71</v>
      </c>
      <c r="B62" s="11"/>
      <c r="C62" s="12"/>
      <c r="D62" s="11">
        <v>1</v>
      </c>
      <c r="E62" s="12"/>
      <c r="F62" s="11"/>
      <c r="G62" s="12"/>
      <c r="H62" s="11"/>
      <c r="I62" s="12"/>
      <c r="J62" s="11"/>
      <c r="K62" s="12"/>
      <c r="L62" s="11"/>
      <c r="M62" s="17">
        <f>SUM(B62:L62)</f>
        <v>1</v>
      </c>
      <c r="P62" s="18"/>
      <c r="Q62">
        <v>3</v>
      </c>
    </row>
    <row r="63" spans="1:17" x14ac:dyDescent="0.25">
      <c r="A63" s="10" t="s">
        <v>72</v>
      </c>
      <c r="B63" s="11"/>
      <c r="C63" s="12"/>
      <c r="D63" s="11">
        <v>1</v>
      </c>
      <c r="E63" s="12"/>
      <c r="F63" s="11"/>
      <c r="G63" s="12"/>
      <c r="H63" s="11"/>
      <c r="I63" s="12"/>
      <c r="J63" s="11"/>
      <c r="K63" s="12"/>
      <c r="L63" s="11"/>
      <c r="M63" s="17">
        <f>SUM(B63:L63)</f>
        <v>1</v>
      </c>
      <c r="P63" s="18"/>
      <c r="Q63">
        <v>3</v>
      </c>
    </row>
    <row r="64" spans="1:17" x14ac:dyDescent="0.25">
      <c r="A64" s="6" t="s">
        <v>73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13"/>
      <c r="P64" s="13"/>
      <c r="Q64" s="13">
        <f>SUM(P65:P69)/$A$1</f>
        <v>0</v>
      </c>
    </row>
    <row r="65" spans="1:23" s="19" customFormat="1" ht="15" customHeight="1" x14ac:dyDescent="0.25">
      <c r="A65" s="14" t="s">
        <v>74</v>
      </c>
      <c r="B65" s="15"/>
      <c r="C65" s="16"/>
      <c r="D65" s="15"/>
      <c r="E65" s="16"/>
      <c r="F65" s="15"/>
      <c r="G65" s="16"/>
      <c r="H65" s="15"/>
      <c r="I65" s="16"/>
      <c r="J65" s="15"/>
      <c r="K65" s="16"/>
      <c r="L65" s="15"/>
      <c r="M65" s="17">
        <f>SUM(B65:L65)</f>
        <v>0</v>
      </c>
      <c r="N65" s="17"/>
      <c r="O65" s="18">
        <f>1</f>
        <v>1</v>
      </c>
      <c r="P65" s="18">
        <f>O65*M65</f>
        <v>0</v>
      </c>
      <c r="Q65">
        <v>2</v>
      </c>
    </row>
    <row r="66" spans="1:23" s="19" customFormat="1" x14ac:dyDescent="0.25">
      <c r="A66" s="14" t="s">
        <v>75</v>
      </c>
      <c r="B66" s="15"/>
      <c r="C66" s="16"/>
      <c r="D66" s="15"/>
      <c r="E66" s="16"/>
      <c r="F66" s="15"/>
      <c r="G66" s="16"/>
      <c r="H66" s="15"/>
      <c r="I66" s="16"/>
      <c r="J66" s="15"/>
      <c r="K66" s="16"/>
      <c r="L66" s="15"/>
      <c r="M66" s="17">
        <f>SUM(B66:L66)</f>
        <v>0</v>
      </c>
      <c r="N66" s="17"/>
      <c r="O66" s="18">
        <v>0.75</v>
      </c>
      <c r="P66" s="18">
        <f>O66*M66</f>
        <v>0</v>
      </c>
      <c r="Q66">
        <v>2</v>
      </c>
    </row>
    <row r="67" spans="1:23" s="19" customFormat="1" x14ac:dyDescent="0.25">
      <c r="A67" s="14" t="s">
        <v>76</v>
      </c>
      <c r="B67" s="15"/>
      <c r="C67" s="16"/>
      <c r="D67" s="15"/>
      <c r="E67" s="16"/>
      <c r="F67" s="15"/>
      <c r="G67" s="16"/>
      <c r="H67" s="15"/>
      <c r="I67" s="16"/>
      <c r="J67" s="15"/>
      <c r="K67" s="16"/>
      <c r="L67" s="15"/>
      <c r="M67" s="17">
        <f>SUM(B67:L67)</f>
        <v>0</v>
      </c>
      <c r="N67" s="17"/>
      <c r="O67" s="18">
        <f>0.5*12+2</f>
        <v>8</v>
      </c>
      <c r="P67" s="18">
        <f>O67*M67</f>
        <v>0</v>
      </c>
      <c r="Q67">
        <v>2</v>
      </c>
    </row>
    <row r="68" spans="1:23" s="19" customFormat="1" x14ac:dyDescent="0.25">
      <c r="A68" s="14" t="s">
        <v>77</v>
      </c>
      <c r="B68" s="15"/>
      <c r="C68" s="16"/>
      <c r="D68" s="15"/>
      <c r="E68" s="16"/>
      <c r="F68" s="15"/>
      <c r="G68" s="16"/>
      <c r="H68" s="15"/>
      <c r="I68" s="16"/>
      <c r="J68" s="15"/>
      <c r="K68" s="16"/>
      <c r="L68" s="15"/>
      <c r="M68" s="17">
        <f>SUM(B68:L68)</f>
        <v>0</v>
      </c>
      <c r="N68" s="17"/>
      <c r="O68" s="18">
        <f>0.75*2</f>
        <v>1.5</v>
      </c>
      <c r="P68" s="18">
        <f>O68*M68</f>
        <v>0</v>
      </c>
      <c r="Q68">
        <v>2</v>
      </c>
    </row>
    <row r="69" spans="1:23" s="19" customFormat="1" x14ac:dyDescent="0.25">
      <c r="A69" s="14" t="s">
        <v>78</v>
      </c>
      <c r="B69" s="15"/>
      <c r="C69" s="16"/>
      <c r="D69" s="15"/>
      <c r="E69" s="16"/>
      <c r="F69" s="15"/>
      <c r="G69" s="16"/>
      <c r="H69" s="15"/>
      <c r="I69" s="16"/>
      <c r="J69" s="15"/>
      <c r="K69" s="16"/>
      <c r="L69" s="15"/>
      <c r="M69" s="17">
        <f>SUM(B69:L69)</f>
        <v>0</v>
      </c>
      <c r="N69" s="17"/>
      <c r="O69" s="18"/>
      <c r="P69" s="18"/>
      <c r="Q69">
        <v>2</v>
      </c>
    </row>
    <row r="70" spans="1:23" x14ac:dyDescent="0.25">
      <c r="A70" s="6" t="s">
        <v>79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13"/>
      <c r="P70" s="13"/>
      <c r="Q70" s="13">
        <f>SUM(P71:P75)/$A$1</f>
        <v>3.5127272727272727</v>
      </c>
    </row>
    <row r="71" spans="1:23" x14ac:dyDescent="0.25">
      <c r="A71" s="10" t="s">
        <v>80</v>
      </c>
      <c r="B71" s="11"/>
      <c r="C71" s="12"/>
      <c r="D71" s="11">
        <v>1</v>
      </c>
      <c r="E71" s="12">
        <v>1</v>
      </c>
      <c r="F71" s="44"/>
      <c r="G71" s="12">
        <v>1</v>
      </c>
      <c r="H71" s="44">
        <v>1</v>
      </c>
      <c r="I71" s="12">
        <v>1</v>
      </c>
      <c r="J71" s="44">
        <v>1</v>
      </c>
      <c r="K71" s="12"/>
      <c r="L71" s="44"/>
      <c r="M71" s="17">
        <f>SUM(B71:L71)</f>
        <v>6</v>
      </c>
      <c r="O71" s="18">
        <v>1</v>
      </c>
      <c r="P71" s="18">
        <f>O71*M71</f>
        <v>6</v>
      </c>
      <c r="Q71">
        <v>3</v>
      </c>
    </row>
    <row r="72" spans="1:23" x14ac:dyDescent="0.25">
      <c r="A72" s="10" t="s">
        <v>81</v>
      </c>
      <c r="B72" s="11"/>
      <c r="C72" s="12"/>
      <c r="D72" s="11">
        <v>5</v>
      </c>
      <c r="E72" s="12"/>
      <c r="F72" s="44"/>
      <c r="G72" s="12">
        <v>1</v>
      </c>
      <c r="H72" s="44">
        <v>1</v>
      </c>
      <c r="I72" s="12">
        <v>1</v>
      </c>
      <c r="J72" s="44">
        <v>1</v>
      </c>
      <c r="K72" s="12"/>
      <c r="L72" s="44"/>
      <c r="M72" s="17">
        <f>SUM(B72:L72)</f>
        <v>9</v>
      </c>
      <c r="O72" s="18">
        <f>0.05*12+0.08*4+1+0.16*4</f>
        <v>2.56</v>
      </c>
      <c r="P72" s="18">
        <f>O72*M72</f>
        <v>23.04</v>
      </c>
      <c r="Q72">
        <v>3</v>
      </c>
    </row>
    <row r="73" spans="1:23" x14ac:dyDescent="0.25">
      <c r="A73" s="10" t="s">
        <v>82</v>
      </c>
      <c r="B73" s="11"/>
      <c r="C73" s="12"/>
      <c r="D73" s="11">
        <v>1</v>
      </c>
      <c r="E73" s="12">
        <v>1</v>
      </c>
      <c r="F73" s="11"/>
      <c r="G73" s="12"/>
      <c r="H73" s="11">
        <v>1</v>
      </c>
      <c r="I73" s="12">
        <v>1</v>
      </c>
      <c r="J73" s="11">
        <v>1</v>
      </c>
      <c r="K73" s="12"/>
      <c r="L73" s="11"/>
      <c r="M73" s="17">
        <f>SUM(B73:L73)</f>
        <v>5</v>
      </c>
      <c r="O73" s="18">
        <f>0.16*12</f>
        <v>1.92</v>
      </c>
      <c r="P73" s="18">
        <f>O73*M73</f>
        <v>9.6</v>
      </c>
      <c r="Q73">
        <v>3</v>
      </c>
    </row>
    <row r="74" spans="1:23" x14ac:dyDescent="0.25">
      <c r="A74" s="29"/>
      <c r="C74" s="23"/>
      <c r="E74" s="23"/>
      <c r="G74" s="23"/>
      <c r="I74" s="23"/>
      <c r="K74" s="23"/>
      <c r="M74" s="17">
        <f>SUM(B74:L74)</f>
        <v>0</v>
      </c>
      <c r="O74" s="18">
        <f>0.16*12</f>
        <v>1.92</v>
      </c>
      <c r="P74" s="18">
        <f>O74*M74</f>
        <v>0</v>
      </c>
    </row>
    <row r="75" spans="1:23" x14ac:dyDescent="0.25">
      <c r="A75" s="6" t="s">
        <v>83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13"/>
      <c r="P75" s="13"/>
    </row>
    <row r="76" spans="1:23" x14ac:dyDescent="0.25">
      <c r="A76" s="10" t="s">
        <v>84</v>
      </c>
      <c r="B76" s="11"/>
      <c r="C76" s="12"/>
      <c r="D76" s="11"/>
      <c r="E76" s="12"/>
      <c r="F76" s="11"/>
      <c r="G76" s="12"/>
      <c r="H76" s="11"/>
      <c r="I76" s="12"/>
      <c r="J76" s="11"/>
      <c r="K76" s="12"/>
      <c r="L76" s="11"/>
      <c r="M76" s="17">
        <f>SUM(B76:L76)</f>
        <v>0</v>
      </c>
      <c r="O76" s="18">
        <v>1</v>
      </c>
      <c r="P76" s="18">
        <f>O76*M76</f>
        <v>0</v>
      </c>
      <c r="Q76">
        <v>3</v>
      </c>
    </row>
    <row r="77" spans="1:23" x14ac:dyDescent="0.25">
      <c r="A77" s="10" t="s">
        <v>85</v>
      </c>
      <c r="B77" s="11"/>
      <c r="C77" s="12"/>
      <c r="D77" s="11">
        <v>1</v>
      </c>
      <c r="E77" s="12"/>
      <c r="F77" s="11"/>
      <c r="G77" s="12"/>
      <c r="H77" s="11"/>
      <c r="I77" s="12"/>
      <c r="J77" s="11">
        <v>2</v>
      </c>
      <c r="K77" s="12"/>
      <c r="L77" s="11"/>
      <c r="M77" s="17">
        <f>SUM(B77:L77)</f>
        <v>3</v>
      </c>
      <c r="O77" s="18">
        <f>1.5*2</f>
        <v>3</v>
      </c>
      <c r="P77" s="18">
        <f>O77*M77</f>
        <v>9</v>
      </c>
      <c r="Q77">
        <v>3</v>
      </c>
    </row>
    <row r="78" spans="1:23" x14ac:dyDescent="0.25">
      <c r="A78" s="10" t="s">
        <v>86</v>
      </c>
      <c r="B78" s="11"/>
      <c r="C78" s="12"/>
      <c r="D78" s="11"/>
      <c r="E78" s="12"/>
      <c r="F78" s="11"/>
      <c r="G78" s="12"/>
      <c r="H78" s="11"/>
      <c r="I78" s="12"/>
      <c r="J78" s="11"/>
      <c r="K78" s="12"/>
      <c r="L78" s="11"/>
      <c r="M78" s="17">
        <v>10</v>
      </c>
      <c r="O78" s="18">
        <v>3</v>
      </c>
      <c r="P78" s="18">
        <f>O78*M78</f>
        <v>30</v>
      </c>
      <c r="Q78">
        <v>1</v>
      </c>
      <c r="R78" s="30"/>
      <c r="S78" s="30"/>
      <c r="T78" s="22"/>
      <c r="U78" s="30"/>
      <c r="W78" s="30"/>
    </row>
    <row r="79" spans="1:23" x14ac:dyDescent="0.25">
      <c r="M79" s="32"/>
      <c r="N79" s="32"/>
      <c r="P79" s="18">
        <f>SUM(P4:P78)</f>
        <v>1389.54</v>
      </c>
      <c r="Q79" s="32"/>
      <c r="T79" s="33"/>
    </row>
    <row r="80" spans="1:23" x14ac:dyDescent="0.25">
      <c r="M80" s="32"/>
      <c r="N80" s="32"/>
      <c r="O80" s="45" t="s">
        <v>135</v>
      </c>
      <c r="P80" s="18">
        <f>P79/A1</f>
        <v>126.32181818181817</v>
      </c>
      <c r="Q80" s="32"/>
      <c r="R80" s="22"/>
    </row>
    <row r="81" spans="13:23" x14ac:dyDescent="0.25">
      <c r="M81" s="32"/>
      <c r="N81" s="32"/>
      <c r="O81" s="32"/>
      <c r="P81" s="32"/>
      <c r="Q81" s="32"/>
    </row>
    <row r="82" spans="13:23" x14ac:dyDescent="0.25">
      <c r="P82" s="18"/>
      <c r="R82" s="30"/>
      <c r="S82" s="30"/>
      <c r="T82" s="22"/>
      <c r="U82" s="30"/>
      <c r="W82" s="30"/>
    </row>
    <row r="83" spans="13:23" x14ac:dyDescent="0.25">
      <c r="N83" s="18" t="s">
        <v>89</v>
      </c>
      <c r="O83" s="18">
        <f>SUMIF($Q$4:$Q$78,1,$P$4:$P$78)</f>
        <v>130</v>
      </c>
      <c r="P83" s="18"/>
      <c r="R83" s="22"/>
      <c r="S83" s="22"/>
      <c r="T83" s="18"/>
      <c r="U83" s="22"/>
      <c r="V83" s="22"/>
      <c r="W83" s="22"/>
    </row>
    <row r="84" spans="13:23" x14ac:dyDescent="0.25">
      <c r="N84" s="18" t="s">
        <v>90</v>
      </c>
      <c r="O84" s="18">
        <f>SUMIF($Q$4:$Q$78,2,$P$4:$P$78)</f>
        <v>0</v>
      </c>
      <c r="P84" s="18"/>
      <c r="R84" s="46"/>
      <c r="S84" s="22"/>
      <c r="T84" s="18"/>
      <c r="U84" s="22"/>
      <c r="V84" s="22"/>
      <c r="W84" s="22"/>
    </row>
    <row r="85" spans="13:23" x14ac:dyDescent="0.25">
      <c r="N85" s="18" t="s">
        <v>91</v>
      </c>
      <c r="O85" s="18">
        <f>SUMIF($Q$4:$Q$78,3,$P$4:$P$78)</f>
        <v>1254.54</v>
      </c>
      <c r="P85" s="18"/>
      <c r="R85" s="47"/>
      <c r="S85" s="22"/>
      <c r="T85" s="18"/>
      <c r="U85" s="22"/>
      <c r="V85" s="22"/>
      <c r="W85" s="22"/>
    </row>
    <row r="86" spans="13:23" x14ac:dyDescent="0.25">
      <c r="O86" s="45"/>
      <c r="P86" s="18"/>
      <c r="R86" s="22"/>
      <c r="S86" s="22"/>
      <c r="T86" s="18"/>
      <c r="U86" s="22"/>
      <c r="V86" s="22"/>
      <c r="W86" s="22"/>
    </row>
    <row r="87" spans="13:23" x14ac:dyDescent="0.25">
      <c r="P87" s="18"/>
      <c r="R87" s="48"/>
      <c r="S87" s="48"/>
      <c r="T87" s="22"/>
      <c r="U87" s="22"/>
      <c r="V87" s="22"/>
      <c r="W87" s="22"/>
    </row>
    <row r="88" spans="13:23" x14ac:dyDescent="0.25">
      <c r="P88" s="18"/>
    </row>
    <row r="89" spans="13:23" x14ac:dyDescent="0.25">
      <c r="P89" s="18"/>
    </row>
    <row r="90" spans="13:23" x14ac:dyDescent="0.25">
      <c r="P90" s="18"/>
    </row>
    <row r="91" spans="13:23" x14ac:dyDescent="0.25">
      <c r="P91" s="18"/>
    </row>
    <row r="92" spans="13:23" x14ac:dyDescent="0.25">
      <c r="P92" s="18"/>
    </row>
    <row r="93" spans="13:23" x14ac:dyDescent="0.25">
      <c r="P93" s="18"/>
    </row>
    <row r="95" spans="13:23" x14ac:dyDescent="0.25">
      <c r="P95" s="18"/>
      <c r="Q95" s="33"/>
    </row>
    <row r="96" spans="13:23" x14ac:dyDescent="0.25">
      <c r="P96" s="18"/>
    </row>
  </sheetData>
  <conditionalFormatting sqref="O54:O75 O78 N25:N78 M7:M78 P7:P75 O25:O52">
    <cfRule type="cellIs" dxfId="48" priority="7" operator="equal">
      <formula>0</formula>
    </cfRule>
  </conditionalFormatting>
  <conditionalFormatting sqref="N8:N12 N14:N23 M82:N82 P82:P85 P89:P93 M89:N93 M88 P87 M86:N87 M83:M85">
    <cfRule type="cellIs" dxfId="47" priority="16" operator="equal">
      <formula>0</formula>
    </cfRule>
  </conditionalFormatting>
  <conditionalFormatting sqref="O7:O10 O12:O17 O19:O23 O82 O89:O93 O87">
    <cfRule type="cellIs" dxfId="46" priority="15" operator="equal">
      <formula>0</formula>
    </cfRule>
  </conditionalFormatting>
  <conditionalFormatting sqref="O53">
    <cfRule type="cellIs" dxfId="45" priority="14" operator="equal">
      <formula>0</formula>
    </cfRule>
  </conditionalFormatting>
  <conditionalFormatting sqref="O11">
    <cfRule type="cellIs" dxfId="44" priority="13" operator="equal">
      <formula>0</formula>
    </cfRule>
  </conditionalFormatting>
  <conditionalFormatting sqref="O18">
    <cfRule type="cellIs" dxfId="43" priority="12" operator="equal">
      <formula>0</formula>
    </cfRule>
  </conditionalFormatting>
  <conditionalFormatting sqref="N7">
    <cfRule type="cellIs" dxfId="42" priority="11" operator="equal">
      <formula>0</formula>
    </cfRule>
  </conditionalFormatting>
  <conditionalFormatting sqref="N13">
    <cfRule type="cellIs" dxfId="41" priority="10" operator="equal">
      <formula>0</formula>
    </cfRule>
  </conditionalFormatting>
  <conditionalFormatting sqref="O24">
    <cfRule type="cellIs" dxfId="40" priority="9" operator="equal">
      <formula>0</formula>
    </cfRule>
  </conditionalFormatting>
  <conditionalFormatting sqref="N24">
    <cfRule type="cellIs" dxfId="39" priority="8" operator="equal">
      <formula>0</formula>
    </cfRule>
  </conditionalFormatting>
  <conditionalFormatting sqref="N88 P88">
    <cfRule type="cellIs" dxfId="38" priority="6" operator="equal">
      <formula>0</formula>
    </cfRule>
  </conditionalFormatting>
  <conditionalFormatting sqref="O88">
    <cfRule type="cellIs" dxfId="37" priority="5" operator="equal">
      <formula>0</formula>
    </cfRule>
  </conditionalFormatting>
  <conditionalFormatting sqref="P86">
    <cfRule type="cellIs" dxfId="36" priority="4" operator="equal">
      <formula>0</formula>
    </cfRule>
  </conditionalFormatting>
  <conditionalFormatting sqref="O86">
    <cfRule type="cellIs" dxfId="35" priority="3" operator="equal">
      <formula>0</formula>
    </cfRule>
  </conditionalFormatting>
  <conditionalFormatting sqref="O76:P77">
    <cfRule type="cellIs" dxfId="34" priority="2" operator="equal">
      <formula>0</formula>
    </cfRule>
  </conditionalFormatting>
  <conditionalFormatting sqref="P78">
    <cfRule type="cellIs" dxfId="33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Width="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6"/>
  <sheetViews>
    <sheetView zoomScale="70" zoomScaleNormal="70" workbookViewId="0">
      <pane xSplit="1" ySplit="1" topLeftCell="B2" activePane="bottomRight" state="frozen"/>
      <selection activeCell="H52" sqref="H52"/>
      <selection pane="topRight" activeCell="H52" sqref="H52"/>
      <selection pane="bottomLeft" activeCell="H52" sqref="H52"/>
      <selection pane="bottomRight" activeCell="F35" sqref="F35"/>
    </sheetView>
  </sheetViews>
  <sheetFormatPr defaultColWidth="9.140625" defaultRowHeight="15" x14ac:dyDescent="0.25"/>
  <cols>
    <col min="1" max="1" width="72.140625" bestFit="1" customWidth="1"/>
    <col min="2" max="19" width="9.140625" style="22"/>
    <col min="20" max="21" width="10.28515625" style="17" hidden="1" customWidth="1"/>
    <col min="22" max="22" width="10.28515625" style="18" hidden="1" customWidth="1"/>
    <col min="23" max="23" width="10.28515625" style="22" hidden="1" customWidth="1"/>
    <col min="24" max="24" width="0" hidden="1" customWidth="1"/>
    <col min="25" max="26" width="16.5703125" customWidth="1"/>
    <col min="27" max="27" width="4.85546875" customWidth="1"/>
  </cols>
  <sheetData>
    <row r="1" spans="1:24" s="5" customFormat="1" ht="99" customHeight="1" x14ac:dyDescent="0.25">
      <c r="A1" s="37">
        <f>COUNTA(B1:S1)</f>
        <v>18</v>
      </c>
      <c r="B1" s="2" t="s">
        <v>136</v>
      </c>
      <c r="C1" s="2" t="s">
        <v>137</v>
      </c>
      <c r="D1" s="2" t="s">
        <v>138</v>
      </c>
      <c r="E1" s="2" t="s">
        <v>139</v>
      </c>
      <c r="F1" s="2" t="s">
        <v>0</v>
      </c>
      <c r="G1" s="2" t="s">
        <v>140</v>
      </c>
      <c r="H1" s="2" t="s">
        <v>1</v>
      </c>
      <c r="I1" s="2" t="s">
        <v>2</v>
      </c>
      <c r="J1" s="2" t="s">
        <v>141</v>
      </c>
      <c r="K1" s="2" t="s">
        <v>3</v>
      </c>
      <c r="L1" s="2" t="s">
        <v>142</v>
      </c>
      <c r="M1" s="2" t="s">
        <v>143</v>
      </c>
      <c r="N1" s="2" t="s">
        <v>4</v>
      </c>
      <c r="O1" s="2" t="s">
        <v>144</v>
      </c>
      <c r="P1" s="2" t="s">
        <v>6</v>
      </c>
      <c r="Q1" s="2" t="s">
        <v>7</v>
      </c>
      <c r="R1" s="2" t="s">
        <v>145</v>
      </c>
      <c r="S1" s="2" t="s">
        <v>8</v>
      </c>
      <c r="T1" s="3" t="s">
        <v>9</v>
      </c>
      <c r="U1" s="3" t="s">
        <v>10</v>
      </c>
      <c r="V1" s="4" t="s">
        <v>11</v>
      </c>
      <c r="W1" s="3" t="s">
        <v>12</v>
      </c>
    </row>
    <row r="2" spans="1:24" s="5" customFormat="1" ht="12.75" x14ac:dyDescent="0.2">
      <c r="A2" s="38" t="s">
        <v>122</v>
      </c>
      <c r="B2" s="39" t="s">
        <v>146</v>
      </c>
      <c r="C2" s="39" t="s">
        <v>147</v>
      </c>
      <c r="D2" s="39" t="s">
        <v>148</v>
      </c>
      <c r="E2" s="39" t="s">
        <v>149</v>
      </c>
      <c r="F2" s="39" t="s">
        <v>150</v>
      </c>
      <c r="G2" s="39" t="s">
        <v>151</v>
      </c>
      <c r="H2" s="39" t="s">
        <v>152</v>
      </c>
      <c r="I2" s="39" t="s">
        <v>153</v>
      </c>
      <c r="J2" s="39" t="s">
        <v>154</v>
      </c>
      <c r="K2" s="39" t="s">
        <v>155</v>
      </c>
      <c r="L2" s="39" t="s">
        <v>156</v>
      </c>
      <c r="M2" s="39" t="s">
        <v>157</v>
      </c>
      <c r="N2" s="39" t="s">
        <v>158</v>
      </c>
      <c r="O2" s="39" t="s">
        <v>159</v>
      </c>
      <c r="P2" s="39" t="s">
        <v>160</v>
      </c>
      <c r="Q2" s="39" t="s">
        <v>161</v>
      </c>
      <c r="R2" s="39" t="s">
        <v>162</v>
      </c>
      <c r="S2" s="39" t="s">
        <v>163</v>
      </c>
      <c r="T2" s="40"/>
      <c r="U2" s="40"/>
      <c r="V2" s="41"/>
      <c r="W2" s="40"/>
    </row>
    <row r="3" spans="1:24" x14ac:dyDescent="0.25">
      <c r="A3" s="6" t="s">
        <v>13</v>
      </c>
      <c r="B3" s="7">
        <v>1392</v>
      </c>
      <c r="C3" s="7">
        <v>3908</v>
      </c>
      <c r="D3" s="7">
        <v>4097</v>
      </c>
      <c r="E3" s="7"/>
      <c r="F3" s="7">
        <v>3550</v>
      </c>
      <c r="G3" s="7">
        <v>775</v>
      </c>
      <c r="H3" s="7">
        <v>2114</v>
      </c>
      <c r="I3" s="7">
        <v>1914</v>
      </c>
      <c r="J3" s="7"/>
      <c r="K3" s="7">
        <v>1464</v>
      </c>
      <c r="L3" s="7">
        <v>553</v>
      </c>
      <c r="M3" s="7">
        <v>386</v>
      </c>
      <c r="N3" s="7">
        <v>1250</v>
      </c>
      <c r="O3" s="7">
        <v>1499</v>
      </c>
      <c r="P3" s="7">
        <v>1437</v>
      </c>
      <c r="Q3" s="7">
        <v>5268</v>
      </c>
      <c r="R3" s="7">
        <v>1297</v>
      </c>
      <c r="S3" s="7">
        <v>1250</v>
      </c>
      <c r="T3" s="8"/>
      <c r="U3" s="8"/>
      <c r="V3" s="9"/>
      <c r="W3" s="8"/>
      <c r="X3" s="5"/>
    </row>
    <row r="4" spans="1:24" ht="16.5" customHeight="1" x14ac:dyDescent="0.25">
      <c r="A4" s="10" t="s">
        <v>14</v>
      </c>
      <c r="B4" s="12"/>
      <c r="C4" s="49">
        <v>2</v>
      </c>
      <c r="D4" s="12">
        <v>2</v>
      </c>
      <c r="E4" s="49"/>
      <c r="F4" s="12">
        <v>2</v>
      </c>
      <c r="G4" s="49"/>
      <c r="H4" s="12">
        <v>2</v>
      </c>
      <c r="I4" s="49">
        <v>2</v>
      </c>
      <c r="J4" s="12"/>
      <c r="K4" s="49">
        <v>1</v>
      </c>
      <c r="L4" s="12"/>
      <c r="M4" s="49"/>
      <c r="N4" s="12"/>
      <c r="O4" s="49">
        <v>1</v>
      </c>
      <c r="P4" s="12">
        <v>2</v>
      </c>
      <c r="Q4" s="49">
        <v>2</v>
      </c>
      <c r="R4" s="12"/>
      <c r="S4" s="49"/>
      <c r="T4" s="8"/>
      <c r="U4" s="8"/>
      <c r="V4" s="9"/>
      <c r="W4" s="8"/>
      <c r="X4" s="5"/>
    </row>
    <row r="5" spans="1:24" x14ac:dyDescent="0.25">
      <c r="A5" s="10" t="s">
        <v>15</v>
      </c>
      <c r="B5" s="12">
        <v>1</v>
      </c>
      <c r="C5" s="11"/>
      <c r="D5" s="12"/>
      <c r="E5" s="11"/>
      <c r="F5" s="12"/>
      <c r="G5" s="11">
        <v>1</v>
      </c>
      <c r="H5" s="12"/>
      <c r="I5" s="11"/>
      <c r="J5" s="12"/>
      <c r="K5" s="11"/>
      <c r="L5" s="12"/>
      <c r="M5" s="11"/>
      <c r="N5" s="12">
        <v>1</v>
      </c>
      <c r="O5" s="11"/>
      <c r="P5" s="12"/>
      <c r="Q5" s="11"/>
      <c r="R5" s="12">
        <v>1</v>
      </c>
      <c r="S5" s="11">
        <v>1</v>
      </c>
      <c r="T5" s="8"/>
      <c r="U5" s="8"/>
      <c r="V5" s="9"/>
      <c r="W5" s="8"/>
      <c r="X5" s="5"/>
    </row>
    <row r="6" spans="1:24" x14ac:dyDescent="0.25">
      <c r="A6" s="6" t="s">
        <v>16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13"/>
      <c r="W6" s="13"/>
      <c r="X6" s="13">
        <f>SUM(W7:W19)/$A$1</f>
        <v>0</v>
      </c>
    </row>
    <row r="7" spans="1:24" s="19" customFormat="1" ht="15" customHeight="1" x14ac:dyDescent="0.25">
      <c r="A7" s="14" t="s">
        <v>17</v>
      </c>
      <c r="B7" s="16"/>
      <c r="C7" s="15"/>
      <c r="D7" s="16"/>
      <c r="E7" s="15"/>
      <c r="F7" s="16"/>
      <c r="G7" s="15"/>
      <c r="H7" s="16"/>
      <c r="I7" s="15"/>
      <c r="J7" s="16"/>
      <c r="K7" s="15"/>
      <c r="L7" s="16"/>
      <c r="M7" s="15"/>
      <c r="N7" s="16"/>
      <c r="O7" s="15"/>
      <c r="P7" s="16"/>
      <c r="Q7" s="15"/>
      <c r="R7" s="16"/>
      <c r="S7" s="15"/>
      <c r="T7" s="17">
        <f t="shared" ref="T7:T19" si="0">SUM(B7:S7)</f>
        <v>0</v>
      </c>
      <c r="U7" s="17">
        <f>COUNT(#REF!)</f>
        <v>0</v>
      </c>
      <c r="V7" s="18">
        <v>8</v>
      </c>
      <c r="W7" s="18">
        <f>V7*U7</f>
        <v>0</v>
      </c>
      <c r="X7">
        <v>2</v>
      </c>
    </row>
    <row r="8" spans="1:24" s="19" customFormat="1" x14ac:dyDescent="0.25">
      <c r="A8" s="14" t="s">
        <v>18</v>
      </c>
      <c r="B8" s="16"/>
      <c r="C8" s="15"/>
      <c r="D8" s="16"/>
      <c r="E8" s="15"/>
      <c r="F8" s="16"/>
      <c r="G8" s="15"/>
      <c r="H8" s="16"/>
      <c r="I8" s="15"/>
      <c r="J8" s="16"/>
      <c r="K8" s="15"/>
      <c r="L8" s="16"/>
      <c r="M8" s="15"/>
      <c r="N8" s="16"/>
      <c r="O8" s="15"/>
      <c r="P8" s="16"/>
      <c r="Q8" s="15"/>
      <c r="R8" s="16"/>
      <c r="S8" s="15"/>
      <c r="T8" s="17">
        <f t="shared" si="0"/>
        <v>0</v>
      </c>
      <c r="U8" s="17">
        <f t="shared" ref="U8:U10" si="1">COUNT(#REF!)</f>
        <v>0</v>
      </c>
      <c r="V8" s="18">
        <f>0.08*4+0.08*2+1</f>
        <v>1.48</v>
      </c>
      <c r="W8" s="18">
        <f>V8*T8</f>
        <v>0</v>
      </c>
      <c r="X8">
        <v>2</v>
      </c>
    </row>
    <row r="9" spans="1:24" s="19" customFormat="1" x14ac:dyDescent="0.25">
      <c r="A9" s="20" t="s">
        <v>19</v>
      </c>
      <c r="B9" s="16"/>
      <c r="C9" s="15"/>
      <c r="D9" s="16"/>
      <c r="E9" s="15"/>
      <c r="F9" s="16"/>
      <c r="G9" s="15"/>
      <c r="H9" s="16"/>
      <c r="I9" s="15"/>
      <c r="J9" s="16"/>
      <c r="K9" s="15"/>
      <c r="L9" s="16"/>
      <c r="M9" s="15"/>
      <c r="N9" s="16"/>
      <c r="O9" s="15"/>
      <c r="P9" s="16"/>
      <c r="Q9" s="15"/>
      <c r="R9" s="16"/>
      <c r="S9" s="15"/>
      <c r="T9" s="17">
        <f t="shared" si="0"/>
        <v>0</v>
      </c>
      <c r="U9" s="17">
        <f t="shared" si="1"/>
        <v>0</v>
      </c>
      <c r="V9" s="18">
        <f>0.33*4+3*0.2</f>
        <v>1.9200000000000002</v>
      </c>
      <c r="W9" s="18">
        <f>V9*T9</f>
        <v>0</v>
      </c>
      <c r="X9">
        <v>2</v>
      </c>
    </row>
    <row r="10" spans="1:24" s="19" customFormat="1" x14ac:dyDescent="0.25">
      <c r="A10" s="20" t="s">
        <v>20</v>
      </c>
      <c r="B10" s="16"/>
      <c r="C10" s="15"/>
      <c r="D10" s="16"/>
      <c r="E10" s="15"/>
      <c r="F10" s="16"/>
      <c r="G10" s="15"/>
      <c r="H10" s="16"/>
      <c r="I10" s="15"/>
      <c r="J10" s="16"/>
      <c r="K10" s="15"/>
      <c r="L10" s="16"/>
      <c r="M10" s="15"/>
      <c r="N10" s="16"/>
      <c r="O10" s="15"/>
      <c r="P10" s="16"/>
      <c r="Q10" s="15"/>
      <c r="R10" s="16"/>
      <c r="S10" s="15"/>
      <c r="T10" s="17">
        <f t="shared" si="0"/>
        <v>0</v>
      </c>
      <c r="U10" s="17">
        <f t="shared" si="1"/>
        <v>0</v>
      </c>
      <c r="V10" s="18">
        <f>0.16*4+0.08*2+0.08*2+0.33+0.75*0.2</f>
        <v>1.44</v>
      </c>
      <c r="W10" s="18">
        <f>V10*T10</f>
        <v>0</v>
      </c>
      <c r="X10">
        <v>2</v>
      </c>
    </row>
    <row r="11" spans="1:24" s="19" customFormat="1" x14ac:dyDescent="0.25">
      <c r="A11" s="20" t="s">
        <v>21</v>
      </c>
      <c r="B11" s="16"/>
      <c r="C11" s="15"/>
      <c r="D11" s="16"/>
      <c r="E11" s="15"/>
      <c r="F11" s="16"/>
      <c r="G11" s="15"/>
      <c r="H11" s="16"/>
      <c r="I11" s="15"/>
      <c r="J11" s="16"/>
      <c r="K11" s="15"/>
      <c r="L11" s="16"/>
      <c r="M11" s="15"/>
      <c r="N11" s="16"/>
      <c r="O11" s="15"/>
      <c r="P11" s="16"/>
      <c r="Q11" s="15"/>
      <c r="R11" s="16"/>
      <c r="S11" s="15"/>
      <c r="T11" s="17">
        <f t="shared" si="0"/>
        <v>0</v>
      </c>
      <c r="U11" s="17"/>
      <c r="V11" s="18">
        <f>0.16*4+0.08*2+0.08*2+0.33+0.75*0.2</f>
        <v>1.44</v>
      </c>
      <c r="W11" s="18"/>
      <c r="X11">
        <v>2</v>
      </c>
    </row>
    <row r="12" spans="1:24" s="19" customFormat="1" x14ac:dyDescent="0.25">
      <c r="A12" s="20" t="s">
        <v>22</v>
      </c>
      <c r="B12" s="16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O12" s="15"/>
      <c r="P12" s="16"/>
      <c r="Q12" s="15"/>
      <c r="R12" s="16"/>
      <c r="S12" s="15"/>
      <c r="T12" s="17">
        <f t="shared" si="0"/>
        <v>0</v>
      </c>
      <c r="U12" s="17">
        <f t="shared" ref="U12" si="2">COUNT(#REF!)</f>
        <v>0</v>
      </c>
      <c r="V12" s="18">
        <f>0.08*4+0.25</f>
        <v>0.57000000000000006</v>
      </c>
      <c r="W12" s="18">
        <f>V12*T12</f>
        <v>0</v>
      </c>
      <c r="X12">
        <v>2</v>
      </c>
    </row>
    <row r="13" spans="1:24" s="19" customFormat="1" x14ac:dyDescent="0.25">
      <c r="A13" s="20" t="s">
        <v>23</v>
      </c>
      <c r="B13" s="16"/>
      <c r="C13" s="15"/>
      <c r="D13" s="16"/>
      <c r="E13" s="15"/>
      <c r="F13" s="16"/>
      <c r="G13" s="15"/>
      <c r="H13" s="16"/>
      <c r="I13" s="15"/>
      <c r="J13" s="16"/>
      <c r="K13" s="15"/>
      <c r="L13" s="16"/>
      <c r="M13" s="15"/>
      <c r="N13" s="16"/>
      <c r="O13" s="15"/>
      <c r="P13" s="16"/>
      <c r="Q13" s="15"/>
      <c r="R13" s="16"/>
      <c r="S13" s="15"/>
      <c r="T13" s="17">
        <f t="shared" si="0"/>
        <v>0</v>
      </c>
      <c r="U13" s="17">
        <f>COUNT(#REF!)</f>
        <v>0</v>
      </c>
      <c r="V13" s="18">
        <f>0.75*4+0.08*2+4</f>
        <v>7.16</v>
      </c>
      <c r="W13" s="18">
        <f>V13*U13</f>
        <v>0</v>
      </c>
      <c r="X13">
        <v>2</v>
      </c>
    </row>
    <row r="14" spans="1:24" s="19" customFormat="1" x14ac:dyDescent="0.25">
      <c r="A14" s="20" t="s">
        <v>24</v>
      </c>
      <c r="B14" s="16"/>
      <c r="C14" s="15"/>
      <c r="D14" s="16"/>
      <c r="E14" s="15"/>
      <c r="F14" s="16"/>
      <c r="G14" s="15"/>
      <c r="H14" s="16"/>
      <c r="I14" s="15"/>
      <c r="J14" s="16"/>
      <c r="K14" s="15"/>
      <c r="L14" s="16"/>
      <c r="M14" s="15"/>
      <c r="N14" s="16"/>
      <c r="O14" s="15"/>
      <c r="P14" s="16"/>
      <c r="Q14" s="15"/>
      <c r="R14" s="16"/>
      <c r="S14" s="15"/>
      <c r="T14" s="17">
        <f t="shared" si="0"/>
        <v>0</v>
      </c>
      <c r="U14" s="17"/>
      <c r="V14" s="18">
        <v>3</v>
      </c>
      <c r="W14" s="18"/>
      <c r="X14">
        <v>2</v>
      </c>
    </row>
    <row r="15" spans="1:24" s="19" customFormat="1" x14ac:dyDescent="0.25">
      <c r="A15" s="20" t="s">
        <v>25</v>
      </c>
      <c r="B15" s="16"/>
      <c r="C15" s="15"/>
      <c r="D15" s="16"/>
      <c r="E15" s="15"/>
      <c r="F15" s="16"/>
      <c r="G15" s="15"/>
      <c r="H15" s="16"/>
      <c r="I15" s="15"/>
      <c r="J15" s="16"/>
      <c r="K15" s="15"/>
      <c r="L15" s="16"/>
      <c r="M15" s="15"/>
      <c r="N15" s="16"/>
      <c r="O15" s="15"/>
      <c r="P15" s="16"/>
      <c r="Q15" s="15"/>
      <c r="R15" s="16"/>
      <c r="S15" s="15"/>
      <c r="T15" s="17">
        <f t="shared" si="0"/>
        <v>0</v>
      </c>
      <c r="U15" s="17">
        <f t="shared" ref="U15" si="3">COUNT(#REF!)</f>
        <v>0</v>
      </c>
      <c r="V15" s="18">
        <f>0.5*4+0.5*2+0.25</f>
        <v>3.25</v>
      </c>
      <c r="W15" s="18">
        <f>V15*T15</f>
        <v>0</v>
      </c>
      <c r="X15">
        <v>2</v>
      </c>
    </row>
    <row r="16" spans="1:24" s="19" customFormat="1" x14ac:dyDescent="0.25">
      <c r="A16" s="20" t="s">
        <v>26</v>
      </c>
      <c r="B16" s="16"/>
      <c r="C16" s="15"/>
      <c r="D16" s="16"/>
      <c r="E16" s="15"/>
      <c r="F16" s="16"/>
      <c r="G16" s="15"/>
      <c r="H16" s="16"/>
      <c r="I16" s="15"/>
      <c r="J16" s="16"/>
      <c r="K16" s="15"/>
      <c r="L16" s="16"/>
      <c r="M16" s="15"/>
      <c r="N16" s="16"/>
      <c r="O16" s="15"/>
      <c r="P16" s="16"/>
      <c r="Q16" s="15"/>
      <c r="R16" s="16"/>
      <c r="S16" s="15"/>
      <c r="T16" s="17">
        <f t="shared" si="0"/>
        <v>0</v>
      </c>
      <c r="U16" s="17"/>
      <c r="V16" s="18"/>
      <c r="W16" s="18"/>
      <c r="X16">
        <v>2</v>
      </c>
    </row>
    <row r="17" spans="1:24" s="19" customFormat="1" x14ac:dyDescent="0.25">
      <c r="A17" s="14" t="s">
        <v>27</v>
      </c>
      <c r="B17" s="16"/>
      <c r="C17" s="15"/>
      <c r="D17" s="16"/>
      <c r="E17" s="15"/>
      <c r="F17" s="16"/>
      <c r="G17" s="15"/>
      <c r="H17" s="16"/>
      <c r="I17" s="15"/>
      <c r="J17" s="16"/>
      <c r="K17" s="15"/>
      <c r="L17" s="16"/>
      <c r="M17" s="15"/>
      <c r="N17" s="16"/>
      <c r="O17" s="15"/>
      <c r="P17" s="16"/>
      <c r="Q17" s="15"/>
      <c r="R17" s="16"/>
      <c r="S17" s="15"/>
      <c r="T17" s="17">
        <f t="shared" si="0"/>
        <v>0</v>
      </c>
      <c r="U17" s="17">
        <f t="shared" ref="U17" si="4">COUNT(#REF!)</f>
        <v>0</v>
      </c>
      <c r="V17" s="18">
        <f>0.08*4</f>
        <v>0.32</v>
      </c>
      <c r="W17" s="18">
        <f>V17*T17</f>
        <v>0</v>
      </c>
      <c r="X17">
        <v>2</v>
      </c>
    </row>
    <row r="18" spans="1:24" s="19" customFormat="1" x14ac:dyDescent="0.25">
      <c r="A18" s="14" t="s">
        <v>28</v>
      </c>
      <c r="B18" s="16"/>
      <c r="C18" s="15"/>
      <c r="D18" s="16"/>
      <c r="E18" s="15"/>
      <c r="F18" s="16"/>
      <c r="G18" s="15"/>
      <c r="H18" s="16"/>
      <c r="I18" s="15"/>
      <c r="J18" s="16"/>
      <c r="K18" s="15"/>
      <c r="L18" s="16"/>
      <c r="M18" s="15"/>
      <c r="N18" s="16"/>
      <c r="O18" s="15"/>
      <c r="P18" s="16"/>
      <c r="Q18" s="15"/>
      <c r="R18" s="16"/>
      <c r="S18" s="15"/>
      <c r="T18" s="17">
        <f t="shared" si="0"/>
        <v>0</v>
      </c>
      <c r="U18" s="17"/>
      <c r="V18" s="18">
        <f>0.03*4+0.08*2+0.08</f>
        <v>0.36000000000000004</v>
      </c>
      <c r="W18" s="18"/>
      <c r="X18">
        <v>2</v>
      </c>
    </row>
    <row r="19" spans="1:24" s="19" customFormat="1" x14ac:dyDescent="0.25">
      <c r="A19" s="14" t="s">
        <v>29</v>
      </c>
      <c r="B19" s="16"/>
      <c r="C19" s="15"/>
      <c r="D19" s="16"/>
      <c r="E19" s="15"/>
      <c r="F19" s="16"/>
      <c r="G19" s="15"/>
      <c r="H19" s="16"/>
      <c r="I19" s="15"/>
      <c r="J19" s="16"/>
      <c r="K19" s="15"/>
      <c r="L19" s="16"/>
      <c r="M19" s="15"/>
      <c r="N19" s="16"/>
      <c r="O19" s="15"/>
      <c r="P19" s="16"/>
      <c r="Q19" s="15"/>
      <c r="R19" s="16"/>
      <c r="S19" s="15"/>
      <c r="T19" s="17">
        <f t="shared" si="0"/>
        <v>0</v>
      </c>
      <c r="U19" s="17">
        <f t="shared" ref="U19" si="5">COUNT(#REF!)</f>
        <v>0</v>
      </c>
      <c r="V19" s="18">
        <f>0.03*4+0.08*2+0.08</f>
        <v>0.36000000000000004</v>
      </c>
      <c r="W19" s="18">
        <f>V19*T19</f>
        <v>0</v>
      </c>
      <c r="X19">
        <v>2</v>
      </c>
    </row>
    <row r="20" spans="1:24" x14ac:dyDescent="0.25">
      <c r="A20" s="6" t="s">
        <v>30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13"/>
      <c r="W20" s="13"/>
      <c r="X20" s="13"/>
    </row>
    <row r="21" spans="1:24" s="19" customFormat="1" ht="15" customHeight="1" x14ac:dyDescent="0.25">
      <c r="A21" s="20" t="s">
        <v>31</v>
      </c>
      <c r="B21" s="16"/>
      <c r="C21" s="15"/>
      <c r="D21" s="16"/>
      <c r="E21" s="15"/>
      <c r="F21" s="16"/>
      <c r="G21" s="15"/>
      <c r="H21" s="16"/>
      <c r="I21" s="15"/>
      <c r="J21" s="16"/>
      <c r="K21" s="15"/>
      <c r="L21" s="16"/>
      <c r="M21" s="15"/>
      <c r="N21" s="16"/>
      <c r="O21" s="15"/>
      <c r="P21" s="16"/>
      <c r="Q21" s="15"/>
      <c r="R21" s="16"/>
      <c r="S21" s="15"/>
      <c r="T21" s="17">
        <f>SUM(B21:S21)</f>
        <v>0</v>
      </c>
      <c r="U21" s="17"/>
      <c r="V21" s="18"/>
      <c r="W21" s="18"/>
      <c r="X21"/>
    </row>
    <row r="22" spans="1:24" s="19" customFormat="1" x14ac:dyDescent="0.25">
      <c r="A22" s="20" t="s">
        <v>32</v>
      </c>
      <c r="B22" s="16"/>
      <c r="C22" s="15"/>
      <c r="D22" s="16"/>
      <c r="E22" s="15"/>
      <c r="F22" s="16"/>
      <c r="G22" s="15"/>
      <c r="H22" s="16"/>
      <c r="I22" s="15"/>
      <c r="J22" s="16"/>
      <c r="K22" s="15"/>
      <c r="L22" s="16"/>
      <c r="M22" s="15"/>
      <c r="N22" s="16"/>
      <c r="O22" s="15"/>
      <c r="P22" s="16"/>
      <c r="Q22" s="15"/>
      <c r="R22" s="16"/>
      <c r="S22" s="15"/>
      <c r="T22" s="17">
        <f>SUM(B22:S22)</f>
        <v>0</v>
      </c>
      <c r="U22" s="17"/>
      <c r="V22" s="18"/>
      <c r="W22" s="18"/>
      <c r="X22"/>
    </row>
    <row r="23" spans="1:24" x14ac:dyDescent="0.25">
      <c r="A23" s="6" t="s">
        <v>33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13"/>
      <c r="W23" s="13"/>
      <c r="X23" s="13">
        <f>SUM(W24:W27)/$A$1</f>
        <v>8.0555555555555554</v>
      </c>
    </row>
    <row r="24" spans="1:24" x14ac:dyDescent="0.25">
      <c r="A24" s="21" t="s">
        <v>34</v>
      </c>
      <c r="B24" s="12">
        <v>1</v>
      </c>
      <c r="C24" s="11">
        <v>1</v>
      </c>
      <c r="D24" s="12">
        <v>1</v>
      </c>
      <c r="E24" s="11"/>
      <c r="F24" s="12">
        <v>1</v>
      </c>
      <c r="G24" s="11"/>
      <c r="H24" s="12">
        <v>1</v>
      </c>
      <c r="I24" s="11">
        <v>1</v>
      </c>
      <c r="J24" s="12"/>
      <c r="K24" s="11">
        <v>1</v>
      </c>
      <c r="L24" s="12"/>
      <c r="M24" s="11"/>
      <c r="N24" s="12">
        <v>1</v>
      </c>
      <c r="O24" s="11">
        <v>1</v>
      </c>
      <c r="P24" s="12">
        <v>1</v>
      </c>
      <c r="Q24" s="11">
        <v>1</v>
      </c>
      <c r="R24" s="12">
        <v>1</v>
      </c>
      <c r="S24" s="11">
        <v>1</v>
      </c>
      <c r="T24" s="17">
        <f>SUM(B24:S24)</f>
        <v>13</v>
      </c>
      <c r="V24" s="18">
        <v>10</v>
      </c>
      <c r="W24" s="18">
        <f>V24*T24</f>
        <v>130</v>
      </c>
      <c r="X24">
        <v>1</v>
      </c>
    </row>
    <row r="25" spans="1:24" x14ac:dyDescent="0.25">
      <c r="A25" s="21" t="s">
        <v>35</v>
      </c>
      <c r="B25" s="12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  <c r="O25" s="11"/>
      <c r="P25" s="12"/>
      <c r="Q25" s="11">
        <v>1</v>
      </c>
      <c r="R25" s="12"/>
      <c r="S25" s="11"/>
      <c r="T25" s="17">
        <f>SUM(B25:S25)</f>
        <v>1</v>
      </c>
      <c r="V25" s="18">
        <v>15</v>
      </c>
      <c r="W25" s="18">
        <f>V25*T25</f>
        <v>15</v>
      </c>
      <c r="X25">
        <v>1</v>
      </c>
    </row>
    <row r="26" spans="1:24" x14ac:dyDescent="0.25">
      <c r="A26" s="21" t="s">
        <v>36</v>
      </c>
      <c r="B26" s="12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  <c r="O26" s="11"/>
      <c r="P26" s="12"/>
      <c r="Q26" s="11"/>
      <c r="R26" s="12"/>
      <c r="S26" s="11"/>
      <c r="W26" s="18"/>
    </row>
    <row r="27" spans="1:24" x14ac:dyDescent="0.25">
      <c r="A27" s="24" t="s">
        <v>134</v>
      </c>
      <c r="B27" s="12"/>
      <c r="C27" s="11"/>
      <c r="D27" s="12"/>
      <c r="E27" s="11"/>
      <c r="F27" s="12"/>
      <c r="G27" s="11"/>
      <c r="H27" s="12"/>
      <c r="I27" s="11"/>
      <c r="J27" s="12"/>
      <c r="K27" s="11"/>
      <c r="L27" s="12"/>
      <c r="M27" s="11"/>
      <c r="N27" s="12"/>
      <c r="O27" s="11"/>
      <c r="P27" s="12"/>
      <c r="Q27" s="11"/>
      <c r="R27" s="12"/>
      <c r="S27" s="11"/>
      <c r="T27" s="17">
        <f>SUM(B27:S27)</f>
        <v>0</v>
      </c>
      <c r="V27" s="18">
        <f>5</f>
        <v>5</v>
      </c>
      <c r="W27" s="18">
        <f>V27*T27</f>
        <v>0</v>
      </c>
    </row>
    <row r="28" spans="1:24" x14ac:dyDescent="0.25">
      <c r="A28" s="6" t="s">
        <v>38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13"/>
      <c r="W28" s="13"/>
      <c r="X28" s="13">
        <f>SUM(W29:W53)/$A$1</f>
        <v>117.44888888888889</v>
      </c>
    </row>
    <row r="29" spans="1:24" x14ac:dyDescent="0.25">
      <c r="A29" s="25" t="s">
        <v>39</v>
      </c>
      <c r="B29" s="12"/>
      <c r="C29" s="11">
        <v>4</v>
      </c>
      <c r="D29" s="12"/>
      <c r="E29" s="11">
        <v>3</v>
      </c>
      <c r="F29" s="12">
        <v>143</v>
      </c>
      <c r="G29" s="11">
        <v>3</v>
      </c>
      <c r="H29" s="12"/>
      <c r="I29" s="11"/>
      <c r="J29" s="12"/>
      <c r="K29" s="11">
        <v>73</v>
      </c>
      <c r="L29" s="12">
        <v>2</v>
      </c>
      <c r="M29" s="11">
        <v>4</v>
      </c>
      <c r="N29" s="12">
        <v>42</v>
      </c>
      <c r="O29" s="11"/>
      <c r="P29" s="12">
        <v>9</v>
      </c>
      <c r="Q29" s="11">
        <v>14</v>
      </c>
      <c r="R29" s="12"/>
      <c r="S29" s="11"/>
      <c r="T29" s="17">
        <f t="shared" ref="T29:T53" si="6">SUM(B29:S29)</f>
        <v>297</v>
      </c>
      <c r="V29" s="18">
        <f>0.08*12+0.1*2+0.15</f>
        <v>1.3099999999999998</v>
      </c>
      <c r="W29" s="18">
        <f>V29*T29</f>
        <v>389.06999999999994</v>
      </c>
      <c r="X29">
        <v>3</v>
      </c>
    </row>
    <row r="30" spans="1:24" x14ac:dyDescent="0.25">
      <c r="A30" s="25" t="s">
        <v>40</v>
      </c>
      <c r="B30" s="12">
        <v>7</v>
      </c>
      <c r="C30" s="50">
        <v>11</v>
      </c>
      <c r="D30" s="12">
        <v>11</v>
      </c>
      <c r="E30" s="50"/>
      <c r="F30" s="12">
        <v>3</v>
      </c>
      <c r="G30" s="50"/>
      <c r="H30" s="12">
        <v>13</v>
      </c>
      <c r="I30" s="50">
        <v>2</v>
      </c>
      <c r="J30" s="12"/>
      <c r="K30" s="50"/>
      <c r="L30" s="12"/>
      <c r="M30" s="50"/>
      <c r="N30" s="12"/>
      <c r="O30" s="50">
        <v>10</v>
      </c>
      <c r="P30" s="12"/>
      <c r="Q30" s="50">
        <v>8</v>
      </c>
      <c r="R30" s="12">
        <v>10</v>
      </c>
      <c r="S30" s="50">
        <v>14</v>
      </c>
      <c r="T30" s="17">
        <f t="shared" si="6"/>
        <v>89</v>
      </c>
      <c r="V30" s="18">
        <f>0.25*12+0.5*2+0.75</f>
        <v>4.75</v>
      </c>
      <c r="W30" s="18">
        <f>V30*T30</f>
        <v>422.75</v>
      </c>
      <c r="X30">
        <v>3</v>
      </c>
    </row>
    <row r="31" spans="1:24" x14ac:dyDescent="0.25">
      <c r="A31" s="26" t="s">
        <v>41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17">
        <f t="shared" si="6"/>
        <v>0</v>
      </c>
      <c r="W31" s="18"/>
      <c r="X31">
        <v>3</v>
      </c>
    </row>
    <row r="32" spans="1:24" ht="15" customHeight="1" x14ac:dyDescent="0.25">
      <c r="A32" s="28" t="s">
        <v>42</v>
      </c>
      <c r="B32" s="12">
        <v>1</v>
      </c>
      <c r="C32" s="11"/>
      <c r="D32" s="12">
        <v>1</v>
      </c>
      <c r="E32" s="11">
        <v>1</v>
      </c>
      <c r="F32" s="12">
        <v>1</v>
      </c>
      <c r="G32" s="11">
        <v>1</v>
      </c>
      <c r="H32" s="12">
        <v>1</v>
      </c>
      <c r="I32" s="11">
        <v>1</v>
      </c>
      <c r="J32" s="12"/>
      <c r="K32" s="11">
        <v>1</v>
      </c>
      <c r="L32" s="12"/>
      <c r="M32" s="11">
        <v>1</v>
      </c>
      <c r="N32" s="12">
        <v>1</v>
      </c>
      <c r="O32" s="11">
        <v>1</v>
      </c>
      <c r="P32" s="12">
        <v>1</v>
      </c>
      <c r="Q32" s="11">
        <v>1</v>
      </c>
      <c r="R32" s="12">
        <v>1</v>
      </c>
      <c r="S32" s="11">
        <v>1</v>
      </c>
      <c r="T32" s="17">
        <f t="shared" si="6"/>
        <v>15</v>
      </c>
      <c r="V32" s="18">
        <f>0.1*24+0.1*12+0.1+0.08+2+0.5</f>
        <v>6.2800000000000011</v>
      </c>
      <c r="W32" s="18">
        <f>V32*T32</f>
        <v>94.200000000000017</v>
      </c>
      <c r="X32">
        <v>3</v>
      </c>
    </row>
    <row r="33" spans="1:24" x14ac:dyDescent="0.25">
      <c r="A33" s="28" t="s">
        <v>43</v>
      </c>
      <c r="B33" s="12"/>
      <c r="C33" s="11"/>
      <c r="D33" s="12"/>
      <c r="E33" s="11"/>
      <c r="F33" s="12"/>
      <c r="G33" s="11"/>
      <c r="H33" s="12"/>
      <c r="I33" s="11"/>
      <c r="J33" s="12"/>
      <c r="K33" s="11"/>
      <c r="L33" s="12"/>
      <c r="M33" s="11"/>
      <c r="N33" s="12"/>
      <c r="O33" s="11"/>
      <c r="P33" s="12"/>
      <c r="Q33" s="11"/>
      <c r="R33" s="12"/>
      <c r="S33" s="11"/>
      <c r="T33" s="17">
        <f t="shared" si="6"/>
        <v>0</v>
      </c>
      <c r="V33" s="18">
        <f>0.2*24+0.16+4+2+4*0.25+0.33</f>
        <v>12.290000000000001</v>
      </c>
      <c r="W33" s="18">
        <f t="shared" ref="W33:W41" si="7">V33*T33</f>
        <v>0</v>
      </c>
      <c r="X33">
        <v>3</v>
      </c>
    </row>
    <row r="34" spans="1:24" x14ac:dyDescent="0.25">
      <c r="A34" s="28" t="s">
        <v>44</v>
      </c>
      <c r="B34" s="12">
        <v>1</v>
      </c>
      <c r="C34" s="11"/>
      <c r="D34" s="12">
        <v>1</v>
      </c>
      <c r="E34" s="11"/>
      <c r="F34" s="12">
        <v>1</v>
      </c>
      <c r="G34" s="11"/>
      <c r="H34" s="12">
        <v>1</v>
      </c>
      <c r="I34" s="11"/>
      <c r="J34" s="12"/>
      <c r="K34" s="11">
        <v>1</v>
      </c>
      <c r="L34" s="12"/>
      <c r="M34" s="11"/>
      <c r="N34" s="12"/>
      <c r="O34" s="11">
        <v>1</v>
      </c>
      <c r="P34" s="12"/>
      <c r="Q34" s="11">
        <v>1</v>
      </c>
      <c r="R34" s="12"/>
      <c r="S34" s="11"/>
      <c r="T34" s="17">
        <f t="shared" si="6"/>
        <v>7</v>
      </c>
      <c r="V34" s="18">
        <f>0.2*24+0.16+4+2+4*0.25+0.33</f>
        <v>12.290000000000001</v>
      </c>
      <c r="W34" s="18">
        <f t="shared" si="7"/>
        <v>86.03</v>
      </c>
      <c r="X34">
        <v>3</v>
      </c>
    </row>
    <row r="35" spans="1:24" x14ac:dyDescent="0.25">
      <c r="A35" s="28" t="s">
        <v>45</v>
      </c>
      <c r="B35" s="12"/>
      <c r="C35" s="11"/>
      <c r="D35" s="12"/>
      <c r="E35" s="11"/>
      <c r="F35" s="12"/>
      <c r="G35" s="11"/>
      <c r="H35" s="12"/>
      <c r="I35" s="11"/>
      <c r="J35" s="12"/>
      <c r="K35" s="11"/>
      <c r="L35" s="12"/>
      <c r="M35" s="11"/>
      <c r="N35" s="12"/>
      <c r="O35" s="11"/>
      <c r="P35" s="12"/>
      <c r="Q35" s="11"/>
      <c r="R35" s="12"/>
      <c r="S35" s="11"/>
      <c r="T35" s="17">
        <f t="shared" si="6"/>
        <v>0</v>
      </c>
      <c r="V35" s="18">
        <f>0.2*24+0.16+4+2+4*0.25+0.33</f>
        <v>12.290000000000001</v>
      </c>
      <c r="W35" s="18">
        <f t="shared" si="7"/>
        <v>0</v>
      </c>
      <c r="X35">
        <v>3</v>
      </c>
    </row>
    <row r="36" spans="1:24" x14ac:dyDescent="0.25">
      <c r="A36" s="28" t="s">
        <v>46</v>
      </c>
      <c r="B36" s="12"/>
      <c r="C36" s="11"/>
      <c r="D36" s="12"/>
      <c r="E36" s="11"/>
      <c r="F36" s="12"/>
      <c r="G36" s="11"/>
      <c r="H36" s="12"/>
      <c r="I36" s="11"/>
      <c r="J36" s="12"/>
      <c r="K36" s="11"/>
      <c r="L36" s="12"/>
      <c r="M36" s="11"/>
      <c r="N36" s="12">
        <v>1</v>
      </c>
      <c r="O36" s="11"/>
      <c r="P36" s="12"/>
      <c r="Q36" s="11"/>
      <c r="R36" s="12"/>
      <c r="S36" s="11"/>
      <c r="T36" s="17">
        <f t="shared" si="6"/>
        <v>1</v>
      </c>
      <c r="V36" s="18">
        <f>0.2*24+0.16+4+2+4*0.25+0.33</f>
        <v>12.290000000000001</v>
      </c>
      <c r="W36" s="18">
        <f t="shared" si="7"/>
        <v>12.290000000000001</v>
      </c>
      <c r="X36">
        <v>3</v>
      </c>
    </row>
    <row r="37" spans="1:24" x14ac:dyDescent="0.25">
      <c r="A37" s="28" t="s">
        <v>47</v>
      </c>
      <c r="B37" s="12"/>
      <c r="C37" s="49"/>
      <c r="D37" s="12"/>
      <c r="E37" s="49"/>
      <c r="F37" s="12"/>
      <c r="G37" s="49"/>
      <c r="H37" s="12"/>
      <c r="I37" s="49"/>
      <c r="J37" s="12"/>
      <c r="K37" s="49"/>
      <c r="L37" s="12"/>
      <c r="M37" s="49"/>
      <c r="N37" s="12"/>
      <c r="O37" s="49"/>
      <c r="P37" s="12"/>
      <c r="Q37" s="49"/>
      <c r="R37" s="12"/>
      <c r="S37" s="49"/>
      <c r="T37" s="17">
        <f t="shared" si="6"/>
        <v>0</v>
      </c>
      <c r="V37" s="18">
        <f>0.75*12+1*2+1.5+0.5*0.5+1*0.2</f>
        <v>12.95</v>
      </c>
      <c r="W37" s="18">
        <f t="shared" si="7"/>
        <v>0</v>
      </c>
      <c r="X37">
        <v>3</v>
      </c>
    </row>
    <row r="38" spans="1:24" x14ac:dyDescent="0.25">
      <c r="A38" s="28" t="s">
        <v>48</v>
      </c>
      <c r="B38" s="12"/>
      <c r="C38" s="11"/>
      <c r="D38" s="12">
        <v>1</v>
      </c>
      <c r="E38" s="11">
        <v>2</v>
      </c>
      <c r="F38" s="12"/>
      <c r="G38" s="11"/>
      <c r="H38" s="12"/>
      <c r="I38" s="11">
        <v>3</v>
      </c>
      <c r="J38" s="12"/>
      <c r="K38" s="11"/>
      <c r="L38" s="12"/>
      <c r="M38" s="11"/>
      <c r="N38" s="12"/>
      <c r="O38" s="11"/>
      <c r="P38" s="12"/>
      <c r="Q38" s="11"/>
      <c r="R38" s="12"/>
      <c r="S38" s="11"/>
      <c r="T38" s="17">
        <f t="shared" si="6"/>
        <v>6</v>
      </c>
      <c r="V38" s="18">
        <f>0.75*12+1*2+1.5+0.5*0.5+1*0.2</f>
        <v>12.95</v>
      </c>
      <c r="W38" s="18">
        <f t="shared" si="7"/>
        <v>77.699999999999989</v>
      </c>
      <c r="X38">
        <v>3</v>
      </c>
    </row>
    <row r="39" spans="1:24" x14ac:dyDescent="0.25">
      <c r="A39" s="28" t="s">
        <v>49</v>
      </c>
      <c r="B39" s="12">
        <v>2</v>
      </c>
      <c r="C39" s="11"/>
      <c r="D39" s="12">
        <v>1</v>
      </c>
      <c r="E39" s="11"/>
      <c r="F39" s="12">
        <v>2</v>
      </c>
      <c r="G39" s="11"/>
      <c r="H39" s="12">
        <v>2</v>
      </c>
      <c r="I39" s="11"/>
      <c r="J39" s="12"/>
      <c r="K39" s="11">
        <v>1</v>
      </c>
      <c r="L39" s="12"/>
      <c r="M39" s="11"/>
      <c r="N39" s="12"/>
      <c r="O39" s="11">
        <v>1</v>
      </c>
      <c r="P39" s="12"/>
      <c r="Q39" s="11">
        <v>3</v>
      </c>
      <c r="R39" s="12"/>
      <c r="S39" s="11"/>
      <c r="T39" s="17">
        <f t="shared" si="6"/>
        <v>12</v>
      </c>
      <c r="V39" s="18">
        <f>0.8*12+1*2+1.5+0.75*0.5+1*0.2</f>
        <v>13.675000000000001</v>
      </c>
      <c r="W39" s="18">
        <f t="shared" si="7"/>
        <v>164.10000000000002</v>
      </c>
      <c r="X39">
        <v>3</v>
      </c>
    </row>
    <row r="40" spans="1:24" x14ac:dyDescent="0.25">
      <c r="A40" s="28" t="s">
        <v>50</v>
      </c>
      <c r="B40" s="12"/>
      <c r="C40" s="11"/>
      <c r="D40" s="12"/>
      <c r="E40" s="11"/>
      <c r="F40" s="12"/>
      <c r="G40" s="11"/>
      <c r="H40" s="12"/>
      <c r="I40" s="11"/>
      <c r="J40" s="12"/>
      <c r="K40" s="11"/>
      <c r="L40" s="12"/>
      <c r="M40" s="11"/>
      <c r="N40" s="12"/>
      <c r="O40" s="11"/>
      <c r="P40" s="12"/>
      <c r="Q40" s="11"/>
      <c r="R40" s="12"/>
      <c r="S40" s="11"/>
      <c r="T40" s="17">
        <f t="shared" si="6"/>
        <v>0</v>
      </c>
      <c r="V40" s="18">
        <f>1*12+1*2+1.5+0.75*0.5+1*0.2</f>
        <v>16.074999999999999</v>
      </c>
      <c r="W40" s="18">
        <f t="shared" si="7"/>
        <v>0</v>
      </c>
      <c r="X40">
        <v>3</v>
      </c>
    </row>
    <row r="41" spans="1:24" x14ac:dyDescent="0.25">
      <c r="A41" s="28" t="s">
        <v>51</v>
      </c>
      <c r="B41" s="12"/>
      <c r="C41" s="11"/>
      <c r="D41" s="12"/>
      <c r="E41" s="11"/>
      <c r="F41" s="12"/>
      <c r="G41" s="11"/>
      <c r="H41" s="12"/>
      <c r="I41" s="11"/>
      <c r="J41" s="12"/>
      <c r="K41" s="11"/>
      <c r="L41" s="12"/>
      <c r="M41" s="11"/>
      <c r="N41" s="12"/>
      <c r="O41" s="11"/>
      <c r="P41" s="12"/>
      <c r="Q41" s="11"/>
      <c r="R41" s="12"/>
      <c r="S41" s="11"/>
      <c r="T41" s="17">
        <f t="shared" si="6"/>
        <v>0</v>
      </c>
      <c r="V41" s="18">
        <f>1*12+1*2+1.5+0.75*0.5+1*0.2</f>
        <v>16.074999999999999</v>
      </c>
      <c r="W41" s="18">
        <f t="shared" si="7"/>
        <v>0</v>
      </c>
      <c r="X41">
        <v>3</v>
      </c>
    </row>
    <row r="42" spans="1:24" x14ac:dyDescent="0.25">
      <c r="A42" s="26" t="s">
        <v>52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17">
        <f t="shared" si="6"/>
        <v>0</v>
      </c>
      <c r="W42" s="18"/>
      <c r="X42">
        <v>3</v>
      </c>
    </row>
    <row r="43" spans="1:24" x14ac:dyDescent="0.25">
      <c r="A43" s="28" t="s">
        <v>53</v>
      </c>
      <c r="B43" s="12">
        <v>2</v>
      </c>
      <c r="C43" s="11">
        <v>8</v>
      </c>
      <c r="D43" s="12">
        <v>20</v>
      </c>
      <c r="E43" s="11"/>
      <c r="F43" s="12">
        <v>4</v>
      </c>
      <c r="G43" s="11">
        <v>3</v>
      </c>
      <c r="H43" s="12">
        <v>4</v>
      </c>
      <c r="I43" s="11">
        <v>8</v>
      </c>
      <c r="J43" s="12"/>
      <c r="K43" s="11">
        <v>5</v>
      </c>
      <c r="L43" s="12">
        <v>4</v>
      </c>
      <c r="M43" s="11">
        <v>3</v>
      </c>
      <c r="N43" s="12">
        <v>2</v>
      </c>
      <c r="O43" s="11">
        <v>2</v>
      </c>
      <c r="P43" s="12">
        <v>20</v>
      </c>
      <c r="Q43" s="11">
        <v>10</v>
      </c>
      <c r="R43" s="12">
        <v>2</v>
      </c>
      <c r="S43" s="11">
        <v>2</v>
      </c>
      <c r="T43" s="17">
        <f t="shared" si="6"/>
        <v>99</v>
      </c>
      <c r="V43" s="18">
        <f>0.25*12+0.5*2*0.5</f>
        <v>3.5</v>
      </c>
      <c r="W43" s="18">
        <f t="shared" ref="W43:W53" si="8">V43*T43</f>
        <v>346.5</v>
      </c>
      <c r="X43">
        <v>3</v>
      </c>
    </row>
    <row r="44" spans="1:24" x14ac:dyDescent="0.25">
      <c r="A44" s="28" t="s">
        <v>54</v>
      </c>
      <c r="B44" s="12"/>
      <c r="C44" s="11">
        <v>2</v>
      </c>
      <c r="D44" s="12">
        <v>3</v>
      </c>
      <c r="E44" s="11">
        <v>2</v>
      </c>
      <c r="F44" s="12"/>
      <c r="G44" s="11">
        <v>3</v>
      </c>
      <c r="H44" s="12"/>
      <c r="I44" s="11">
        <v>2</v>
      </c>
      <c r="J44" s="12"/>
      <c r="K44" s="11"/>
      <c r="L44" s="12">
        <v>2</v>
      </c>
      <c r="M44" s="11">
        <v>1</v>
      </c>
      <c r="N44" s="12">
        <v>4</v>
      </c>
      <c r="O44" s="11"/>
      <c r="P44" s="12">
        <v>11</v>
      </c>
      <c r="Q44" s="11">
        <v>2</v>
      </c>
      <c r="R44" s="12"/>
      <c r="S44" s="11"/>
      <c r="T44" s="17">
        <f t="shared" si="6"/>
        <v>32</v>
      </c>
      <c r="V44" s="18">
        <f>0.33*12+0.5*2*0.5</f>
        <v>4.46</v>
      </c>
      <c r="W44" s="18">
        <f t="shared" si="8"/>
        <v>142.72</v>
      </c>
      <c r="X44">
        <v>3</v>
      </c>
    </row>
    <row r="45" spans="1:24" x14ac:dyDescent="0.25">
      <c r="A45" s="28" t="s">
        <v>55</v>
      </c>
      <c r="B45" s="12">
        <v>1</v>
      </c>
      <c r="C45" s="11">
        <v>3</v>
      </c>
      <c r="D45" s="12">
        <v>1</v>
      </c>
      <c r="E45" s="11">
        <v>1</v>
      </c>
      <c r="F45" s="12">
        <v>1</v>
      </c>
      <c r="G45" s="11"/>
      <c r="H45" s="12">
        <v>1</v>
      </c>
      <c r="I45" s="11">
        <v>1</v>
      </c>
      <c r="J45" s="12"/>
      <c r="K45" s="11">
        <v>1</v>
      </c>
      <c r="L45" s="12"/>
      <c r="M45" s="11"/>
      <c r="N45" s="12"/>
      <c r="O45" s="11">
        <v>1</v>
      </c>
      <c r="P45" s="12"/>
      <c r="Q45" s="11">
        <v>2</v>
      </c>
      <c r="R45" s="12">
        <v>1</v>
      </c>
      <c r="S45" s="11">
        <v>1</v>
      </c>
      <c r="T45" s="17">
        <f t="shared" si="6"/>
        <v>15</v>
      </c>
      <c r="V45" s="18">
        <f>0.5*12+0.5*2*0.5</f>
        <v>6.5</v>
      </c>
      <c r="W45" s="18">
        <f t="shared" si="8"/>
        <v>97.5</v>
      </c>
      <c r="X45">
        <v>3</v>
      </c>
    </row>
    <row r="46" spans="1:24" x14ac:dyDescent="0.25">
      <c r="A46" s="28" t="s">
        <v>56</v>
      </c>
      <c r="B46" s="12"/>
      <c r="C46" s="11"/>
      <c r="D46" s="12"/>
      <c r="E46" s="11"/>
      <c r="F46" s="12"/>
      <c r="G46" s="11"/>
      <c r="H46" s="12"/>
      <c r="I46" s="11"/>
      <c r="J46" s="12"/>
      <c r="K46" s="11"/>
      <c r="L46" s="12"/>
      <c r="M46" s="11"/>
      <c r="N46" s="12"/>
      <c r="O46" s="11"/>
      <c r="P46" s="12"/>
      <c r="Q46" s="11"/>
      <c r="R46" s="12"/>
      <c r="S46" s="11"/>
      <c r="T46" s="17">
        <f t="shared" si="6"/>
        <v>0</v>
      </c>
      <c r="W46" s="18">
        <f t="shared" si="8"/>
        <v>0</v>
      </c>
      <c r="X46">
        <v>3</v>
      </c>
    </row>
    <row r="47" spans="1:24" x14ac:dyDescent="0.25">
      <c r="A47" s="28" t="s">
        <v>57</v>
      </c>
      <c r="B47" s="12"/>
      <c r="C47" s="11"/>
      <c r="D47" s="12"/>
      <c r="E47" s="11"/>
      <c r="F47" s="12"/>
      <c r="G47" s="11"/>
      <c r="H47" s="12"/>
      <c r="I47" s="11"/>
      <c r="J47" s="12"/>
      <c r="K47" s="11"/>
      <c r="L47" s="12"/>
      <c r="M47" s="11"/>
      <c r="N47" s="12"/>
      <c r="O47" s="11"/>
      <c r="P47" s="12"/>
      <c r="Q47" s="11"/>
      <c r="R47" s="12"/>
      <c r="S47" s="11"/>
      <c r="T47" s="17">
        <f t="shared" si="6"/>
        <v>0</v>
      </c>
      <c r="W47" s="18">
        <f t="shared" si="8"/>
        <v>0</v>
      </c>
      <c r="X47">
        <v>3</v>
      </c>
    </row>
    <row r="48" spans="1:24" x14ac:dyDescent="0.25">
      <c r="A48" s="26" t="s">
        <v>58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17">
        <f t="shared" si="6"/>
        <v>0</v>
      </c>
      <c r="W48" s="18">
        <f t="shared" si="8"/>
        <v>0</v>
      </c>
      <c r="X48">
        <v>3</v>
      </c>
    </row>
    <row r="49" spans="1:24" x14ac:dyDescent="0.25">
      <c r="A49" s="28" t="s">
        <v>59</v>
      </c>
      <c r="B49" s="12"/>
      <c r="C49" s="11">
        <v>12</v>
      </c>
      <c r="D49" s="12"/>
      <c r="E49" s="11"/>
      <c r="F49" s="12"/>
      <c r="G49" s="11">
        <v>1</v>
      </c>
      <c r="H49" s="12"/>
      <c r="I49" s="11">
        <v>4</v>
      </c>
      <c r="J49" s="12"/>
      <c r="K49" s="11"/>
      <c r="L49" s="12">
        <v>1</v>
      </c>
      <c r="M49" s="11">
        <v>1</v>
      </c>
      <c r="N49" s="12"/>
      <c r="O49" s="11"/>
      <c r="P49" s="12">
        <v>1</v>
      </c>
      <c r="Q49" s="11"/>
      <c r="R49" s="12">
        <v>2</v>
      </c>
      <c r="S49" s="11">
        <v>1</v>
      </c>
      <c r="T49" s="17">
        <f t="shared" si="6"/>
        <v>23</v>
      </c>
      <c r="V49" s="18">
        <f>0.2*24+0.16+4+2+4*0.25</f>
        <v>11.96</v>
      </c>
      <c r="W49" s="18">
        <f t="shared" si="8"/>
        <v>275.08000000000004</v>
      </c>
      <c r="X49">
        <v>3</v>
      </c>
    </row>
    <row r="50" spans="1:24" x14ac:dyDescent="0.25">
      <c r="A50" s="28" t="s">
        <v>60</v>
      </c>
      <c r="B50" s="12"/>
      <c r="C50" s="11"/>
      <c r="D50" s="12"/>
      <c r="E50" s="11"/>
      <c r="F50" s="12"/>
      <c r="G50" s="11"/>
      <c r="H50" s="12"/>
      <c r="I50" s="11"/>
      <c r="J50" s="12"/>
      <c r="K50" s="11"/>
      <c r="L50" s="12"/>
      <c r="M50" s="11"/>
      <c r="N50" s="12"/>
      <c r="O50" s="11"/>
      <c r="P50" s="12"/>
      <c r="Q50" s="11"/>
      <c r="R50" s="12"/>
      <c r="S50" s="11"/>
      <c r="T50" s="17">
        <f t="shared" si="6"/>
        <v>0</v>
      </c>
      <c r="W50" s="18">
        <f t="shared" si="8"/>
        <v>0</v>
      </c>
      <c r="X50">
        <v>3</v>
      </c>
    </row>
    <row r="51" spans="1:24" x14ac:dyDescent="0.25">
      <c r="A51" s="28" t="s">
        <v>61</v>
      </c>
      <c r="B51" s="12"/>
      <c r="C51" s="11"/>
      <c r="D51" s="12"/>
      <c r="E51" s="11"/>
      <c r="F51" s="12"/>
      <c r="G51" s="11"/>
      <c r="H51" s="12"/>
      <c r="I51" s="11"/>
      <c r="J51" s="12"/>
      <c r="K51" s="11"/>
      <c r="L51" s="12"/>
      <c r="M51" s="11"/>
      <c r="N51" s="12"/>
      <c r="O51" s="11"/>
      <c r="P51" s="12"/>
      <c r="Q51" s="11"/>
      <c r="R51" s="12"/>
      <c r="S51" s="11"/>
      <c r="T51" s="17">
        <f t="shared" si="6"/>
        <v>0</v>
      </c>
      <c r="V51" s="18">
        <f>0.08*12+0.08*4+1+2*0.2</f>
        <v>2.68</v>
      </c>
      <c r="W51" s="18">
        <f t="shared" si="8"/>
        <v>0</v>
      </c>
      <c r="X51">
        <v>3</v>
      </c>
    </row>
    <row r="52" spans="1:24" x14ac:dyDescent="0.25">
      <c r="A52" s="28" t="s">
        <v>62</v>
      </c>
      <c r="B52" s="12"/>
      <c r="C52" s="11"/>
      <c r="D52" s="12">
        <v>1</v>
      </c>
      <c r="E52" s="11"/>
      <c r="F52" s="12">
        <v>1</v>
      </c>
      <c r="G52" s="11"/>
      <c r="H52" s="12"/>
      <c r="I52" s="11"/>
      <c r="J52" s="12"/>
      <c r="K52" s="11"/>
      <c r="L52" s="12"/>
      <c r="M52" s="11"/>
      <c r="N52" s="12"/>
      <c r="O52" s="11"/>
      <c r="P52" s="12"/>
      <c r="Q52" s="11"/>
      <c r="R52" s="12"/>
      <c r="S52" s="11"/>
      <c r="T52" s="17">
        <f t="shared" si="6"/>
        <v>2</v>
      </c>
      <c r="V52" s="18">
        <f>0.33*4+0.75+2*0.5</f>
        <v>3.0700000000000003</v>
      </c>
      <c r="W52" s="18">
        <f t="shared" si="8"/>
        <v>6.1400000000000006</v>
      </c>
      <c r="X52">
        <v>3</v>
      </c>
    </row>
    <row r="53" spans="1:24" x14ac:dyDescent="0.25">
      <c r="A53" s="28" t="s">
        <v>63</v>
      </c>
      <c r="B53" s="12"/>
      <c r="C53" s="11"/>
      <c r="D53" s="12"/>
      <c r="E53" s="11"/>
      <c r="F53" s="12"/>
      <c r="G53" s="11"/>
      <c r="H53" s="12"/>
      <c r="I53" s="11"/>
      <c r="J53" s="12"/>
      <c r="K53" s="11"/>
      <c r="L53" s="12"/>
      <c r="M53" s="11"/>
      <c r="N53" s="12"/>
      <c r="O53" s="11"/>
      <c r="P53" s="12"/>
      <c r="Q53" s="11"/>
      <c r="R53" s="12"/>
      <c r="S53" s="11"/>
      <c r="T53" s="17">
        <f t="shared" si="6"/>
        <v>0</v>
      </c>
      <c r="V53" s="18">
        <f>0.5*4+1+2*0.5</f>
        <v>4</v>
      </c>
      <c r="W53" s="18">
        <f t="shared" si="8"/>
        <v>0</v>
      </c>
      <c r="X53">
        <v>3</v>
      </c>
    </row>
    <row r="54" spans="1:24" x14ac:dyDescent="0.25">
      <c r="A54" s="6" t="s">
        <v>64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13"/>
      <c r="W54" s="13"/>
      <c r="X54">
        <v>3</v>
      </c>
    </row>
    <row r="55" spans="1:24" ht="15" customHeight="1" x14ac:dyDescent="0.25">
      <c r="A55" s="10" t="s">
        <v>64</v>
      </c>
      <c r="B55" s="12">
        <v>1</v>
      </c>
      <c r="C55" s="11"/>
      <c r="D55" s="12">
        <v>1</v>
      </c>
      <c r="E55" s="11">
        <v>1</v>
      </c>
      <c r="F55" s="12">
        <v>1</v>
      </c>
      <c r="G55" s="11"/>
      <c r="H55" s="12">
        <v>1</v>
      </c>
      <c r="I55" s="11">
        <v>1</v>
      </c>
      <c r="J55" s="12"/>
      <c r="K55" s="11">
        <v>1</v>
      </c>
      <c r="L55" s="12"/>
      <c r="M55" s="11"/>
      <c r="N55" s="12"/>
      <c r="O55" s="11">
        <v>1</v>
      </c>
      <c r="P55" s="12"/>
      <c r="Q55" s="11">
        <v>1</v>
      </c>
      <c r="R55" s="12"/>
      <c r="S55" s="11"/>
      <c r="T55" s="17">
        <f>SUM(B55:S55)</f>
        <v>9</v>
      </c>
      <c r="V55" s="18">
        <v>1</v>
      </c>
      <c r="W55" s="18">
        <f t="shared" ref="W55" si="9">V55*T55</f>
        <v>9</v>
      </c>
      <c r="X55">
        <v>3</v>
      </c>
    </row>
    <row r="56" spans="1:24" x14ac:dyDescent="0.25">
      <c r="A56" s="10" t="s">
        <v>65</v>
      </c>
      <c r="B56" s="12"/>
      <c r="C56" s="11"/>
      <c r="D56" s="12"/>
      <c r="E56" s="11"/>
      <c r="F56" s="12"/>
      <c r="G56" s="11"/>
      <c r="H56" s="12"/>
      <c r="I56" s="11"/>
      <c r="J56" s="12"/>
      <c r="K56" s="11"/>
      <c r="L56" s="12"/>
      <c r="M56" s="11"/>
      <c r="N56" s="12"/>
      <c r="O56" s="11"/>
      <c r="P56" s="12"/>
      <c r="Q56" s="11"/>
      <c r="R56" s="12"/>
      <c r="S56" s="11"/>
      <c r="T56" s="17">
        <f>SUM(B56:S56)</f>
        <v>0</v>
      </c>
      <c r="W56" s="18"/>
      <c r="X56">
        <v>3</v>
      </c>
    </row>
    <row r="57" spans="1:24" x14ac:dyDescent="0.25">
      <c r="A57" s="10" t="s">
        <v>66</v>
      </c>
      <c r="B57" s="12"/>
      <c r="C57" s="11"/>
      <c r="D57" s="12"/>
      <c r="E57" s="11"/>
      <c r="F57" s="12"/>
      <c r="G57" s="11"/>
      <c r="H57" s="12"/>
      <c r="I57" s="11"/>
      <c r="J57" s="12"/>
      <c r="K57" s="11"/>
      <c r="L57" s="12"/>
      <c r="M57" s="11"/>
      <c r="N57" s="12"/>
      <c r="O57" s="11"/>
      <c r="P57" s="12"/>
      <c r="Q57" s="11"/>
      <c r="R57" s="12"/>
      <c r="S57" s="11"/>
      <c r="T57" s="17">
        <f>SUM(B57:S57)</f>
        <v>0</v>
      </c>
      <c r="W57" s="18"/>
      <c r="X57">
        <v>3</v>
      </c>
    </row>
    <row r="58" spans="1:24" x14ac:dyDescent="0.25">
      <c r="A58" s="10" t="s">
        <v>67</v>
      </c>
      <c r="B58" s="12"/>
      <c r="C58" s="11"/>
      <c r="D58" s="12"/>
      <c r="E58" s="11"/>
      <c r="F58" s="12"/>
      <c r="G58" s="11"/>
      <c r="H58" s="12"/>
      <c r="I58" s="11"/>
      <c r="J58" s="12"/>
      <c r="K58" s="11"/>
      <c r="L58" s="12"/>
      <c r="M58" s="11"/>
      <c r="N58" s="12"/>
      <c r="O58" s="11"/>
      <c r="P58" s="12"/>
      <c r="Q58" s="11"/>
      <c r="R58" s="12"/>
      <c r="S58" s="11"/>
      <c r="T58" s="17">
        <f>SUM(B58:S58)</f>
        <v>0</v>
      </c>
      <c r="W58" s="18"/>
      <c r="X58">
        <v>3</v>
      </c>
    </row>
    <row r="59" spans="1:24" x14ac:dyDescent="0.25">
      <c r="A59" s="6" t="s">
        <v>68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13"/>
      <c r="W59" s="13"/>
      <c r="X59">
        <v>3</v>
      </c>
    </row>
    <row r="60" spans="1:24" ht="15" customHeight="1" x14ac:dyDescent="0.25">
      <c r="A60" s="10" t="s">
        <v>69</v>
      </c>
      <c r="B60" s="12"/>
      <c r="C60" s="11"/>
      <c r="D60" s="12"/>
      <c r="E60" s="11"/>
      <c r="F60" s="12"/>
      <c r="G60" s="11"/>
      <c r="H60" s="12"/>
      <c r="I60" s="11"/>
      <c r="J60" s="12"/>
      <c r="K60" s="11"/>
      <c r="L60" s="12"/>
      <c r="M60" s="11"/>
      <c r="N60" s="12"/>
      <c r="O60" s="11"/>
      <c r="P60" s="12"/>
      <c r="Q60" s="11"/>
      <c r="R60" s="12"/>
      <c r="S60" s="11"/>
      <c r="T60" s="17">
        <f>SUM(B60:S60)</f>
        <v>0</v>
      </c>
      <c r="W60" s="18"/>
      <c r="X60">
        <v>3</v>
      </c>
    </row>
    <row r="61" spans="1:24" x14ac:dyDescent="0.25">
      <c r="A61" s="10" t="s">
        <v>70</v>
      </c>
      <c r="B61" s="12"/>
      <c r="C61" s="11"/>
      <c r="D61" s="12"/>
      <c r="E61" s="11"/>
      <c r="F61" s="12"/>
      <c r="G61" s="11"/>
      <c r="H61" s="12"/>
      <c r="I61" s="11"/>
      <c r="J61" s="12"/>
      <c r="K61" s="11"/>
      <c r="L61" s="12"/>
      <c r="M61" s="11"/>
      <c r="N61" s="12"/>
      <c r="O61" s="11"/>
      <c r="P61" s="12"/>
      <c r="Q61" s="11"/>
      <c r="R61" s="12"/>
      <c r="S61" s="11"/>
      <c r="T61" s="17">
        <f>SUM(B61:S61)</f>
        <v>0</v>
      </c>
      <c r="W61" s="18"/>
      <c r="X61">
        <v>3</v>
      </c>
    </row>
    <row r="62" spans="1:24" x14ac:dyDescent="0.25">
      <c r="A62" s="10" t="s">
        <v>71</v>
      </c>
      <c r="B62" s="12"/>
      <c r="C62" s="11"/>
      <c r="D62" s="12"/>
      <c r="E62" s="11"/>
      <c r="F62" s="12"/>
      <c r="G62" s="11"/>
      <c r="H62" s="12"/>
      <c r="I62" s="11"/>
      <c r="J62" s="12"/>
      <c r="K62" s="11"/>
      <c r="L62" s="12"/>
      <c r="M62" s="11"/>
      <c r="N62" s="12"/>
      <c r="O62" s="11"/>
      <c r="P62" s="12"/>
      <c r="Q62" s="11"/>
      <c r="R62" s="12"/>
      <c r="S62" s="11"/>
      <c r="T62" s="17">
        <f>SUM(B62:S62)</f>
        <v>0</v>
      </c>
      <c r="W62" s="18"/>
      <c r="X62">
        <v>3</v>
      </c>
    </row>
    <row r="63" spans="1:24" x14ac:dyDescent="0.25">
      <c r="A63" s="10" t="s">
        <v>72</v>
      </c>
      <c r="B63" s="12"/>
      <c r="C63" s="11"/>
      <c r="D63" s="12"/>
      <c r="E63" s="11"/>
      <c r="F63" s="12"/>
      <c r="G63" s="11"/>
      <c r="H63" s="12"/>
      <c r="I63" s="11"/>
      <c r="J63" s="12"/>
      <c r="K63" s="11"/>
      <c r="L63" s="12"/>
      <c r="M63" s="11"/>
      <c r="N63" s="12"/>
      <c r="O63" s="11"/>
      <c r="P63" s="12"/>
      <c r="Q63" s="11"/>
      <c r="R63" s="12"/>
      <c r="S63" s="11"/>
      <c r="T63" s="17">
        <f>SUM(B63:S63)</f>
        <v>0</v>
      </c>
      <c r="W63" s="18"/>
      <c r="X63">
        <v>3</v>
      </c>
    </row>
    <row r="64" spans="1:24" x14ac:dyDescent="0.25">
      <c r="A64" s="6" t="s">
        <v>73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13"/>
      <c r="W64" s="13"/>
      <c r="X64" s="13">
        <f>SUM(W65:W69)/$A$1</f>
        <v>0</v>
      </c>
    </row>
    <row r="65" spans="1:27" s="19" customFormat="1" ht="15" customHeight="1" x14ac:dyDescent="0.25">
      <c r="A65" s="14" t="s">
        <v>74</v>
      </c>
      <c r="B65" s="16"/>
      <c r="C65" s="15"/>
      <c r="D65" s="16"/>
      <c r="E65" s="15"/>
      <c r="F65" s="16"/>
      <c r="G65" s="15"/>
      <c r="H65" s="16"/>
      <c r="I65" s="15"/>
      <c r="J65" s="16"/>
      <c r="K65" s="15"/>
      <c r="L65" s="16"/>
      <c r="M65" s="15"/>
      <c r="N65" s="16"/>
      <c r="O65" s="15"/>
      <c r="P65" s="16"/>
      <c r="Q65" s="15"/>
      <c r="R65" s="16"/>
      <c r="S65" s="15"/>
      <c r="T65" s="17">
        <f>SUM(B65:S65)</f>
        <v>0</v>
      </c>
      <c r="U65" s="17"/>
      <c r="V65" s="18">
        <f>1</f>
        <v>1</v>
      </c>
      <c r="W65" s="18">
        <f>V65*T65</f>
        <v>0</v>
      </c>
      <c r="X65">
        <v>2</v>
      </c>
    </row>
    <row r="66" spans="1:27" s="19" customFormat="1" x14ac:dyDescent="0.25">
      <c r="A66" s="14" t="s">
        <v>75</v>
      </c>
      <c r="B66" s="16"/>
      <c r="C66" s="15"/>
      <c r="D66" s="16"/>
      <c r="E66" s="15"/>
      <c r="F66" s="16"/>
      <c r="G66" s="15"/>
      <c r="H66" s="16"/>
      <c r="I66" s="15"/>
      <c r="J66" s="16"/>
      <c r="K66" s="15"/>
      <c r="L66" s="16"/>
      <c r="M66" s="15"/>
      <c r="N66" s="16"/>
      <c r="O66" s="15"/>
      <c r="P66" s="16"/>
      <c r="Q66" s="15"/>
      <c r="R66" s="16"/>
      <c r="S66" s="15"/>
      <c r="T66" s="17">
        <f>SUM(B66:S66)</f>
        <v>0</v>
      </c>
      <c r="U66" s="17"/>
      <c r="V66" s="18">
        <v>0.75</v>
      </c>
      <c r="W66" s="18">
        <f>V66*T66</f>
        <v>0</v>
      </c>
      <c r="X66">
        <v>2</v>
      </c>
    </row>
    <row r="67" spans="1:27" s="19" customFormat="1" x14ac:dyDescent="0.25">
      <c r="A67" s="14" t="s">
        <v>76</v>
      </c>
      <c r="B67" s="16"/>
      <c r="C67" s="15"/>
      <c r="D67" s="16"/>
      <c r="E67" s="15"/>
      <c r="F67" s="16"/>
      <c r="G67" s="15"/>
      <c r="H67" s="16"/>
      <c r="I67" s="15"/>
      <c r="J67" s="16"/>
      <c r="K67" s="15"/>
      <c r="L67" s="16"/>
      <c r="M67" s="15"/>
      <c r="N67" s="16"/>
      <c r="O67" s="15"/>
      <c r="P67" s="16"/>
      <c r="Q67" s="15"/>
      <c r="R67" s="16"/>
      <c r="S67" s="15"/>
      <c r="T67" s="17">
        <f>SUM(B67:S67)</f>
        <v>0</v>
      </c>
      <c r="U67" s="17"/>
      <c r="V67" s="18">
        <f>0.5*12+2</f>
        <v>8</v>
      </c>
      <c r="W67" s="18">
        <f>V67*T67</f>
        <v>0</v>
      </c>
      <c r="X67">
        <v>2</v>
      </c>
    </row>
    <row r="68" spans="1:27" s="19" customFormat="1" x14ac:dyDescent="0.25">
      <c r="A68" s="14" t="s">
        <v>77</v>
      </c>
      <c r="B68" s="16"/>
      <c r="C68" s="15"/>
      <c r="D68" s="16"/>
      <c r="E68" s="15"/>
      <c r="F68" s="16"/>
      <c r="G68" s="15"/>
      <c r="H68" s="16"/>
      <c r="I68" s="15"/>
      <c r="J68" s="16"/>
      <c r="K68" s="15"/>
      <c r="L68" s="16"/>
      <c r="M68" s="15"/>
      <c r="N68" s="16"/>
      <c r="O68" s="15"/>
      <c r="P68" s="16"/>
      <c r="Q68" s="15"/>
      <c r="R68" s="16"/>
      <c r="S68" s="15"/>
      <c r="T68" s="17">
        <f>SUM(B68:S68)</f>
        <v>0</v>
      </c>
      <c r="U68" s="17"/>
      <c r="V68" s="18">
        <f>0.75*2</f>
        <v>1.5</v>
      </c>
      <c r="W68" s="18">
        <f>V68*T68</f>
        <v>0</v>
      </c>
      <c r="X68">
        <v>2</v>
      </c>
    </row>
    <row r="69" spans="1:27" s="19" customFormat="1" x14ac:dyDescent="0.25">
      <c r="A69" s="14" t="s">
        <v>78</v>
      </c>
      <c r="B69" s="16"/>
      <c r="C69" s="15"/>
      <c r="D69" s="16"/>
      <c r="E69" s="15"/>
      <c r="F69" s="16"/>
      <c r="G69" s="15"/>
      <c r="H69" s="16"/>
      <c r="I69" s="15"/>
      <c r="J69" s="16"/>
      <c r="K69" s="15"/>
      <c r="L69" s="16"/>
      <c r="M69" s="15"/>
      <c r="N69" s="16"/>
      <c r="O69" s="15"/>
      <c r="P69" s="16"/>
      <c r="Q69" s="15"/>
      <c r="R69" s="16"/>
      <c r="S69" s="15"/>
      <c r="T69" s="17">
        <f>SUM(B69:S69)</f>
        <v>0</v>
      </c>
      <c r="U69" s="17"/>
      <c r="V69" s="18"/>
      <c r="W69" s="18"/>
      <c r="X69">
        <v>2</v>
      </c>
    </row>
    <row r="70" spans="1:27" x14ac:dyDescent="0.25">
      <c r="A70" s="6" t="s">
        <v>79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13"/>
      <c r="W70" s="13"/>
      <c r="X70" s="13">
        <f>SUM(W71:W75)/$A$1</f>
        <v>3.7200000000000006</v>
      </c>
    </row>
    <row r="71" spans="1:27" x14ac:dyDescent="0.25">
      <c r="A71" s="10" t="s">
        <v>80</v>
      </c>
      <c r="B71" s="12">
        <v>1</v>
      </c>
      <c r="C71" s="11"/>
      <c r="D71" s="12">
        <v>1</v>
      </c>
      <c r="E71" s="11"/>
      <c r="F71" s="12">
        <v>1</v>
      </c>
      <c r="G71" s="11"/>
      <c r="H71" s="12">
        <v>1</v>
      </c>
      <c r="I71" s="11"/>
      <c r="J71" s="12"/>
      <c r="K71" s="11">
        <v>1</v>
      </c>
      <c r="L71" s="12"/>
      <c r="M71" s="11"/>
      <c r="N71" s="12">
        <v>1</v>
      </c>
      <c r="O71" s="11">
        <v>1</v>
      </c>
      <c r="P71" s="12"/>
      <c r="Q71" s="11">
        <v>1</v>
      </c>
      <c r="R71" s="12">
        <v>1</v>
      </c>
      <c r="S71" s="11">
        <v>1</v>
      </c>
      <c r="T71" s="17">
        <f>SUM(B71:S71)</f>
        <v>10</v>
      </c>
      <c r="V71" s="18">
        <v>1</v>
      </c>
      <c r="W71" s="18">
        <f>V71*T71</f>
        <v>10</v>
      </c>
      <c r="X71">
        <v>3</v>
      </c>
    </row>
    <row r="72" spans="1:27" x14ac:dyDescent="0.25">
      <c r="A72" s="10" t="s">
        <v>81</v>
      </c>
      <c r="B72" s="12">
        <v>1</v>
      </c>
      <c r="C72" s="11"/>
      <c r="D72" s="12">
        <v>3</v>
      </c>
      <c r="E72" s="11"/>
      <c r="F72" s="12">
        <v>2</v>
      </c>
      <c r="G72" s="11"/>
      <c r="H72" s="12">
        <v>1</v>
      </c>
      <c r="I72" s="11"/>
      <c r="J72" s="12"/>
      <c r="K72" s="11">
        <v>2</v>
      </c>
      <c r="L72" s="12"/>
      <c r="M72" s="11"/>
      <c r="N72" s="12">
        <v>2</v>
      </c>
      <c r="O72" s="11">
        <v>3</v>
      </c>
      <c r="P72" s="12"/>
      <c r="Q72" s="11">
        <v>4</v>
      </c>
      <c r="R72" s="12">
        <v>1</v>
      </c>
      <c r="S72" s="11">
        <v>1</v>
      </c>
      <c r="T72" s="17">
        <f>SUM(B72:S72)</f>
        <v>20</v>
      </c>
      <c r="V72" s="18">
        <f>0.05*12+0.08*4+1+0.16*4</f>
        <v>2.56</v>
      </c>
      <c r="W72" s="18">
        <f>V72*T72</f>
        <v>51.2</v>
      </c>
      <c r="X72">
        <v>3</v>
      </c>
    </row>
    <row r="73" spans="1:27" x14ac:dyDescent="0.25">
      <c r="A73" s="10" t="s">
        <v>82</v>
      </c>
      <c r="B73" s="12">
        <v>1</v>
      </c>
      <c r="C73" s="11"/>
      <c r="D73" s="12"/>
      <c r="E73" s="11"/>
      <c r="F73" s="12">
        <v>2</v>
      </c>
      <c r="G73" s="11"/>
      <c r="H73" s="12"/>
      <c r="I73" s="11"/>
      <c r="J73" s="12"/>
      <c r="K73" s="11"/>
      <c r="L73" s="12"/>
      <c r="M73" s="11"/>
      <c r="N73" s="12"/>
      <c r="O73" s="11"/>
      <c r="P73" s="12"/>
      <c r="Q73" s="11"/>
      <c r="R73" s="12"/>
      <c r="S73" s="11"/>
      <c r="T73" s="17">
        <f>SUM(B73:S73)</f>
        <v>3</v>
      </c>
      <c r="V73" s="18">
        <f>0.16*12</f>
        <v>1.92</v>
      </c>
      <c r="W73" s="18">
        <f>V73*T73</f>
        <v>5.76</v>
      </c>
      <c r="X73">
        <v>3</v>
      </c>
    </row>
    <row r="74" spans="1:27" x14ac:dyDescent="0.25">
      <c r="A74" s="29"/>
      <c r="B74" s="23"/>
      <c r="D74" s="23"/>
      <c r="F74" s="23"/>
      <c r="H74" s="23"/>
      <c r="J74" s="23"/>
      <c r="L74" s="23"/>
      <c r="N74" s="23"/>
      <c r="P74" s="23"/>
      <c r="R74" s="23"/>
      <c r="T74" s="17">
        <f>SUM(B74:S74)</f>
        <v>0</v>
      </c>
      <c r="V74" s="18">
        <f>0.16*12</f>
        <v>1.92</v>
      </c>
      <c r="W74" s="18">
        <f>V74*T74</f>
        <v>0</v>
      </c>
    </row>
    <row r="75" spans="1:27" x14ac:dyDescent="0.25">
      <c r="A75" s="6" t="s">
        <v>83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13"/>
      <c r="W75" s="13"/>
    </row>
    <row r="76" spans="1:27" x14ac:dyDescent="0.25">
      <c r="A76" s="10" t="s">
        <v>84</v>
      </c>
      <c r="B76" s="12"/>
      <c r="C76" s="11"/>
      <c r="D76" s="12"/>
      <c r="E76" s="11"/>
      <c r="F76" s="12"/>
      <c r="G76" s="11"/>
      <c r="H76" s="12"/>
      <c r="I76" s="11"/>
      <c r="J76" s="12"/>
      <c r="K76" s="11">
        <v>1</v>
      </c>
      <c r="L76" s="12"/>
      <c r="M76" s="11"/>
      <c r="N76" s="12"/>
      <c r="O76" s="11"/>
      <c r="P76" s="12"/>
      <c r="Q76" s="11"/>
      <c r="R76" s="12"/>
      <c r="S76" s="11"/>
      <c r="T76" s="17">
        <f>SUM(B76:S76)</f>
        <v>1</v>
      </c>
      <c r="V76" s="18">
        <v>1</v>
      </c>
      <c r="W76" s="18">
        <f>V76*T76</f>
        <v>1</v>
      </c>
      <c r="X76">
        <v>3</v>
      </c>
    </row>
    <row r="77" spans="1:27" x14ac:dyDescent="0.25">
      <c r="A77" s="10" t="s">
        <v>85</v>
      </c>
      <c r="B77" s="12"/>
      <c r="C77" s="11"/>
      <c r="D77" s="12"/>
      <c r="E77" s="11"/>
      <c r="F77" s="12"/>
      <c r="G77" s="11"/>
      <c r="H77" s="12"/>
      <c r="I77" s="11"/>
      <c r="J77" s="12"/>
      <c r="K77" s="11">
        <v>2</v>
      </c>
      <c r="L77" s="12"/>
      <c r="M77" s="11"/>
      <c r="N77" s="12"/>
      <c r="O77" s="11"/>
      <c r="P77" s="12"/>
      <c r="Q77" s="11"/>
      <c r="R77" s="12"/>
      <c r="S77" s="11"/>
      <c r="T77" s="17">
        <f>SUM(B77:S77)</f>
        <v>2</v>
      </c>
      <c r="V77" s="18">
        <f>1.5*2</f>
        <v>3</v>
      </c>
      <c r="W77" s="18">
        <f>V77*T77</f>
        <v>6</v>
      </c>
      <c r="X77">
        <v>3</v>
      </c>
    </row>
    <row r="78" spans="1:27" x14ac:dyDescent="0.25">
      <c r="A78" s="10" t="s">
        <v>86</v>
      </c>
      <c r="B78" s="12"/>
      <c r="C78" s="11"/>
      <c r="D78" s="12"/>
      <c r="E78" s="11"/>
      <c r="F78" s="12"/>
      <c r="G78" s="11"/>
      <c r="H78" s="12"/>
      <c r="I78" s="11"/>
      <c r="J78" s="12"/>
      <c r="K78" s="11"/>
      <c r="L78" s="12"/>
      <c r="M78" s="11"/>
      <c r="N78" s="12"/>
      <c r="O78" s="11"/>
      <c r="P78" s="12"/>
      <c r="Q78" s="11"/>
      <c r="R78" s="12"/>
      <c r="S78" s="11"/>
      <c r="T78" s="17">
        <v>16</v>
      </c>
      <c r="V78" s="18">
        <v>3</v>
      </c>
      <c r="W78" s="18">
        <f>V78*T78</f>
        <v>48</v>
      </c>
      <c r="X78">
        <v>1</v>
      </c>
      <c r="Y78" s="30"/>
      <c r="Z78" s="30"/>
      <c r="AA78" s="22"/>
    </row>
    <row r="79" spans="1:27" x14ac:dyDescent="0.25">
      <c r="A79" s="31"/>
      <c r="B79" s="23"/>
      <c r="D79" s="23"/>
      <c r="F79" s="23"/>
      <c r="H79" s="23"/>
      <c r="J79" s="23"/>
      <c r="L79" s="23"/>
      <c r="N79" s="23"/>
      <c r="P79" s="23"/>
      <c r="R79" s="23"/>
      <c r="W79" s="18"/>
      <c r="Y79" s="30"/>
      <c r="Z79" s="30"/>
      <c r="AA79" s="22"/>
    </row>
    <row r="80" spans="1:27" x14ac:dyDescent="0.25">
      <c r="T80" s="32"/>
      <c r="U80" s="32"/>
      <c r="V80" s="18" t="s">
        <v>87</v>
      </c>
      <c r="W80" s="18">
        <f>SUM(W4:W78)</f>
        <v>2390.04</v>
      </c>
      <c r="X80" s="32"/>
      <c r="Y80" s="22"/>
      <c r="Z80" s="22"/>
      <c r="AA80" s="18"/>
    </row>
    <row r="81" spans="20:25" x14ac:dyDescent="0.25">
      <c r="T81" s="32"/>
      <c r="U81" s="32"/>
      <c r="V81" s="18" t="s">
        <v>88</v>
      </c>
      <c r="W81" s="18">
        <f>W80/A1</f>
        <v>132.78</v>
      </c>
      <c r="X81" s="32"/>
      <c r="Y81" s="22"/>
    </row>
    <row r="82" spans="20:25" x14ac:dyDescent="0.25">
      <c r="T82" s="32"/>
      <c r="U82" s="32"/>
      <c r="V82" s="32"/>
      <c r="W82" s="32"/>
      <c r="X82" s="32"/>
    </row>
    <row r="83" spans="20:25" x14ac:dyDescent="0.25">
      <c r="V83" s="18" t="s">
        <v>89</v>
      </c>
      <c r="W83" s="18">
        <f>SUMIF($X$4:$X$78,1,$W$4:$W$78)</f>
        <v>193</v>
      </c>
    </row>
    <row r="84" spans="20:25" x14ac:dyDescent="0.25">
      <c r="V84" s="18" t="s">
        <v>90</v>
      </c>
      <c r="W84" s="18">
        <f>SUMIF($X$4:$X$78,2,$W$4:$W$78)</f>
        <v>0</v>
      </c>
    </row>
    <row r="85" spans="20:25" x14ac:dyDescent="0.25">
      <c r="V85" s="18" t="s">
        <v>91</v>
      </c>
      <c r="W85" s="18">
        <f>SUMIF($X$4:$X$78,3,$W$4:$W$78)</f>
        <v>2197.04</v>
      </c>
    </row>
    <row r="86" spans="20:25" x14ac:dyDescent="0.25">
      <c r="W86" s="18"/>
    </row>
    <row r="87" spans="20:25" x14ac:dyDescent="0.25">
      <c r="W87" s="18"/>
    </row>
    <row r="88" spans="20:25" x14ac:dyDescent="0.25">
      <c r="W88" s="18"/>
    </row>
    <row r="89" spans="20:25" x14ac:dyDescent="0.25">
      <c r="W89" s="18"/>
    </row>
    <row r="90" spans="20:25" x14ac:dyDescent="0.25">
      <c r="W90" s="18"/>
    </row>
    <row r="91" spans="20:25" x14ac:dyDescent="0.25">
      <c r="W91" s="18"/>
    </row>
    <row r="92" spans="20:25" x14ac:dyDescent="0.25">
      <c r="W92" s="18"/>
    </row>
    <row r="94" spans="20:25" x14ac:dyDescent="0.25">
      <c r="W94" s="18"/>
    </row>
    <row r="95" spans="20:25" x14ac:dyDescent="0.25">
      <c r="W95" s="18"/>
    </row>
    <row r="96" spans="20:25" x14ac:dyDescent="0.25">
      <c r="X96" s="33"/>
    </row>
  </sheetData>
  <conditionalFormatting sqref="V54 V56:W75 W7:W54 U25:U79 T7:T79 V25:V52">
    <cfRule type="cellIs" dxfId="32" priority="8" operator="equal">
      <formula>0</formula>
    </cfRule>
  </conditionalFormatting>
  <conditionalFormatting sqref="U8:U12 U14:U23 T83:U85 T87:U92 T86 W86:W87 W89:W92">
    <cfRule type="cellIs" dxfId="31" priority="17" operator="equal">
      <formula>0</formula>
    </cfRule>
  </conditionalFormatting>
  <conditionalFormatting sqref="V7:V10 V12:V17 V19:V23 V86:V87 V89:V92">
    <cfRule type="cellIs" dxfId="30" priority="16" operator="equal">
      <formula>0</formula>
    </cfRule>
  </conditionalFormatting>
  <conditionalFormatting sqref="V53">
    <cfRule type="cellIs" dxfId="29" priority="15" operator="equal">
      <formula>0</formula>
    </cfRule>
  </conditionalFormatting>
  <conditionalFormatting sqref="V11">
    <cfRule type="cellIs" dxfId="28" priority="14" operator="equal">
      <formula>0</formula>
    </cfRule>
  </conditionalFormatting>
  <conditionalFormatting sqref="V18">
    <cfRule type="cellIs" dxfId="27" priority="13" operator="equal">
      <formula>0</formula>
    </cfRule>
  </conditionalFormatting>
  <conditionalFormatting sqref="U7">
    <cfRule type="cellIs" dxfId="26" priority="12" operator="equal">
      <formula>0</formula>
    </cfRule>
  </conditionalFormatting>
  <conditionalFormatting sqref="U13">
    <cfRule type="cellIs" dxfId="25" priority="11" operator="equal">
      <formula>0</formula>
    </cfRule>
  </conditionalFormatting>
  <conditionalFormatting sqref="V24">
    <cfRule type="cellIs" dxfId="24" priority="10" operator="equal">
      <formula>0</formula>
    </cfRule>
  </conditionalFormatting>
  <conditionalFormatting sqref="U24">
    <cfRule type="cellIs" dxfId="23" priority="9" operator="equal">
      <formula>0</formula>
    </cfRule>
  </conditionalFormatting>
  <conditionalFormatting sqref="U88">
    <cfRule type="cellIs" dxfId="22" priority="7" operator="equal">
      <formula>0</formula>
    </cfRule>
  </conditionalFormatting>
  <conditionalFormatting sqref="W88">
    <cfRule type="cellIs" dxfId="21" priority="6" operator="equal">
      <formula>0</formula>
    </cfRule>
  </conditionalFormatting>
  <conditionalFormatting sqref="V88">
    <cfRule type="cellIs" dxfId="20" priority="5" operator="equal">
      <formula>0</formula>
    </cfRule>
  </conditionalFormatting>
  <conditionalFormatting sqref="V55:W55">
    <cfRule type="cellIs" dxfId="19" priority="4" operator="equal">
      <formula>0</formula>
    </cfRule>
  </conditionalFormatting>
  <conditionalFormatting sqref="V76:W77">
    <cfRule type="cellIs" dxfId="18" priority="3" operator="equal">
      <formula>0</formula>
    </cfRule>
  </conditionalFormatting>
  <conditionalFormatting sqref="V78:V79">
    <cfRule type="cellIs" dxfId="17" priority="2" operator="equal">
      <formula>0</formula>
    </cfRule>
  </conditionalFormatting>
  <conditionalFormatting sqref="W78:W79">
    <cfRule type="cellIs" dxfId="16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Width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5"/>
  <sheetViews>
    <sheetView zoomScale="70" zoomScaleNormal="70" workbookViewId="0">
      <pane xSplit="1" ySplit="1" topLeftCell="B2" activePane="bottomRight" state="frozen"/>
      <selection activeCell="H52" sqref="H52"/>
      <selection pane="topRight" activeCell="H52" sqref="H52"/>
      <selection pane="bottomLeft" activeCell="H52" sqref="H52"/>
      <selection pane="bottomRight" activeCell="I36" sqref="I36"/>
    </sheetView>
  </sheetViews>
  <sheetFormatPr defaultColWidth="9.140625" defaultRowHeight="15" x14ac:dyDescent="0.25"/>
  <cols>
    <col min="1" max="1" width="72.140625" bestFit="1" customWidth="1"/>
    <col min="2" max="3" width="9.140625" style="32"/>
    <col min="4" max="5" width="9.140625" style="22"/>
    <col min="6" max="6" width="9.140625" style="32"/>
    <col min="7" max="8" width="9.140625" style="22"/>
    <col min="9" max="9" width="9.140625" style="32"/>
    <col min="10" max="10" width="9.140625" style="22"/>
    <col min="11" max="11" width="9.140625" style="32"/>
    <col min="12" max="12" width="9.140625" style="22"/>
    <col min="13" max="13" width="9.140625" style="32"/>
    <col min="14" max="14" width="9.140625" style="22"/>
    <col min="15" max="15" width="9.140625" style="32"/>
    <col min="16" max="16" width="9.140625" style="22"/>
    <col min="17" max="17" width="9.140625" style="32"/>
    <col min="18" max="18" width="9.140625" style="22"/>
    <col min="19" max="19" width="9.140625" style="32"/>
    <col min="20" max="21" width="9.140625" style="22"/>
    <col min="22" max="22" width="9.140625" style="32"/>
    <col min="23" max="23" width="9.140625" style="22"/>
    <col min="24" max="24" width="9.140625" style="32"/>
    <col min="25" max="25" width="9.140625" style="22"/>
    <col min="26" max="26" width="9.140625" style="32"/>
    <col min="27" max="27" width="9.140625" style="22"/>
    <col min="28" max="28" width="9.140625" style="32"/>
    <col min="29" max="30" width="10.28515625" style="17" hidden="1" customWidth="1"/>
    <col min="31" max="31" width="10.28515625" style="18" hidden="1" customWidth="1"/>
    <col min="32" max="32" width="10.28515625" style="22" hidden="1" customWidth="1"/>
    <col min="33" max="33" width="0" hidden="1" customWidth="1"/>
  </cols>
  <sheetData>
    <row r="1" spans="1:33" s="5" customFormat="1" ht="102" customHeight="1" x14ac:dyDescent="0.25">
      <c r="A1" s="37">
        <f>COUNTA(B1:AB1)</f>
        <v>27</v>
      </c>
      <c r="B1" s="2" t="s">
        <v>92</v>
      </c>
      <c r="C1" s="2" t="s">
        <v>94</v>
      </c>
      <c r="D1" s="2" t="s">
        <v>95</v>
      </c>
      <c r="E1" s="2" t="s">
        <v>164</v>
      </c>
      <c r="F1" s="2" t="s">
        <v>165</v>
      </c>
      <c r="G1" s="2" t="s">
        <v>166</v>
      </c>
      <c r="H1" s="2" t="s">
        <v>167</v>
      </c>
      <c r="I1" s="2" t="s">
        <v>96</v>
      </c>
      <c r="J1" s="2" t="s">
        <v>97</v>
      </c>
      <c r="K1" s="2" t="s">
        <v>168</v>
      </c>
      <c r="L1" s="2" t="s">
        <v>169</v>
      </c>
      <c r="M1" s="2" t="s">
        <v>170</v>
      </c>
      <c r="N1" s="2" t="s">
        <v>99</v>
      </c>
      <c r="O1" s="2" t="s">
        <v>171</v>
      </c>
      <c r="P1" s="2" t="s">
        <v>101</v>
      </c>
      <c r="Q1" s="2" t="s">
        <v>102</v>
      </c>
      <c r="R1" s="2" t="s">
        <v>172</v>
      </c>
      <c r="S1" s="2" t="s">
        <v>104</v>
      </c>
      <c r="T1" s="2" t="s">
        <v>105</v>
      </c>
      <c r="U1" s="2" t="s">
        <v>173</v>
      </c>
      <c r="V1" s="2" t="s">
        <v>174</v>
      </c>
      <c r="W1" s="2" t="s">
        <v>107</v>
      </c>
      <c r="X1" s="2" t="s">
        <v>175</v>
      </c>
      <c r="Y1" s="2" t="s">
        <v>176</v>
      </c>
      <c r="Z1" s="2" t="s">
        <v>177</v>
      </c>
      <c r="AA1" s="2" t="s">
        <v>178</v>
      </c>
      <c r="AB1" s="2" t="s">
        <v>179</v>
      </c>
      <c r="AC1" s="3" t="s">
        <v>9</v>
      </c>
      <c r="AD1" s="3" t="s">
        <v>10</v>
      </c>
      <c r="AE1" s="4" t="s">
        <v>11</v>
      </c>
      <c r="AF1" s="3" t="s">
        <v>12</v>
      </c>
    </row>
    <row r="2" spans="1:33" s="5" customFormat="1" ht="15" customHeight="1" x14ac:dyDescent="0.2">
      <c r="A2" s="38" t="s">
        <v>122</v>
      </c>
      <c r="B2" s="39" t="s">
        <v>180</v>
      </c>
      <c r="C2" s="39" t="s">
        <v>181</v>
      </c>
      <c r="D2" s="39" t="s">
        <v>182</v>
      </c>
      <c r="E2" s="39" t="s">
        <v>183</v>
      </c>
      <c r="F2" s="39" t="s">
        <v>184</v>
      </c>
      <c r="G2" s="39" t="s">
        <v>185</v>
      </c>
      <c r="H2" s="39" t="s">
        <v>186</v>
      </c>
      <c r="I2" s="39" t="s">
        <v>187</v>
      </c>
      <c r="J2" s="39" t="s">
        <v>188</v>
      </c>
      <c r="K2" s="39" t="s">
        <v>189</v>
      </c>
      <c r="L2" s="39" t="s">
        <v>190</v>
      </c>
      <c r="M2" s="39" t="s">
        <v>191</v>
      </c>
      <c r="N2" s="39" t="s">
        <v>192</v>
      </c>
      <c r="O2" s="39" t="s">
        <v>193</v>
      </c>
      <c r="P2" s="39" t="s">
        <v>194</v>
      </c>
      <c r="Q2" s="39" t="s">
        <v>195</v>
      </c>
      <c r="R2" s="39" t="s">
        <v>196</v>
      </c>
      <c r="S2" s="39" t="s">
        <v>197</v>
      </c>
      <c r="T2" s="39" t="s">
        <v>198</v>
      </c>
      <c r="U2" s="39" t="s">
        <v>199</v>
      </c>
      <c r="V2" s="39" t="s">
        <v>200</v>
      </c>
      <c r="W2" s="39" t="s">
        <v>201</v>
      </c>
      <c r="X2" s="39" t="s">
        <v>202</v>
      </c>
      <c r="Y2" s="39" t="s">
        <v>203</v>
      </c>
      <c r="Z2" s="39" t="s">
        <v>204</v>
      </c>
      <c r="AA2" s="39" t="s">
        <v>205</v>
      </c>
      <c r="AB2" s="39" t="s">
        <v>206</v>
      </c>
      <c r="AC2" s="40"/>
      <c r="AD2" s="40"/>
      <c r="AE2" s="41"/>
      <c r="AF2" s="40"/>
    </row>
    <row r="3" spans="1:33" ht="15" customHeight="1" x14ac:dyDescent="0.25">
      <c r="A3" s="6" t="s">
        <v>13</v>
      </c>
      <c r="B3" s="7"/>
      <c r="C3" s="7"/>
      <c r="D3" s="34"/>
      <c r="E3" s="34"/>
      <c r="F3" s="7"/>
      <c r="G3" s="34"/>
      <c r="H3" s="34"/>
      <c r="I3" s="7"/>
      <c r="J3" s="34"/>
      <c r="K3" s="7"/>
      <c r="L3" s="34"/>
      <c r="M3" s="7"/>
      <c r="N3" s="34"/>
      <c r="O3" s="7"/>
      <c r="P3" s="34"/>
      <c r="Q3" s="7"/>
      <c r="R3" s="34"/>
      <c r="S3" s="7"/>
      <c r="T3" s="34"/>
      <c r="U3" s="34"/>
      <c r="V3" s="7"/>
      <c r="W3" s="34"/>
      <c r="X3" s="7"/>
      <c r="Y3" s="34"/>
      <c r="Z3" s="7"/>
      <c r="AA3" s="34"/>
      <c r="AB3" s="7"/>
      <c r="AC3" s="8"/>
      <c r="AD3" s="8"/>
      <c r="AE3" s="9"/>
      <c r="AF3" s="8"/>
      <c r="AG3" s="5"/>
    </row>
    <row r="4" spans="1:33" ht="16.5" customHeight="1" x14ac:dyDescent="0.25">
      <c r="A4" s="10" t="s">
        <v>14</v>
      </c>
      <c r="B4" s="11"/>
      <c r="C4" s="12">
        <v>2</v>
      </c>
      <c r="D4" s="11"/>
      <c r="E4" s="12"/>
      <c r="F4" s="11"/>
      <c r="G4" s="12"/>
      <c r="H4" s="11">
        <v>1</v>
      </c>
      <c r="I4" s="12"/>
      <c r="J4" s="11"/>
      <c r="K4" s="12">
        <v>1</v>
      </c>
      <c r="L4" s="11"/>
      <c r="M4" s="12"/>
      <c r="N4" s="11">
        <v>1</v>
      </c>
      <c r="O4" s="12">
        <v>1</v>
      </c>
      <c r="P4" s="11">
        <v>1</v>
      </c>
      <c r="Q4" s="12"/>
      <c r="R4" s="11"/>
      <c r="S4" s="12"/>
      <c r="T4" s="11"/>
      <c r="U4" s="12">
        <v>1</v>
      </c>
      <c r="V4" s="11">
        <v>1</v>
      </c>
      <c r="W4" s="12">
        <v>1</v>
      </c>
      <c r="X4" s="11"/>
      <c r="Y4" s="12">
        <v>1</v>
      </c>
      <c r="Z4" s="11">
        <v>2</v>
      </c>
      <c r="AA4" s="12"/>
      <c r="AB4" s="11"/>
      <c r="AC4" s="8"/>
      <c r="AD4" s="8"/>
      <c r="AE4" s="9"/>
      <c r="AF4" s="8"/>
      <c r="AG4" s="5"/>
    </row>
    <row r="5" spans="1:33" x14ac:dyDescent="0.25">
      <c r="A5" s="10" t="s">
        <v>15</v>
      </c>
      <c r="B5" s="11">
        <v>1</v>
      </c>
      <c r="C5" s="35"/>
      <c r="D5" s="11"/>
      <c r="E5" s="35"/>
      <c r="F5" s="11"/>
      <c r="G5" s="35"/>
      <c r="H5" s="11"/>
      <c r="I5" s="35"/>
      <c r="J5" s="11"/>
      <c r="K5" s="35"/>
      <c r="L5" s="11"/>
      <c r="M5" s="35"/>
      <c r="N5" s="11"/>
      <c r="O5" s="35"/>
      <c r="P5" s="11"/>
      <c r="Q5" s="12">
        <v>1</v>
      </c>
      <c r="R5" s="11">
        <v>1</v>
      </c>
      <c r="S5" s="12"/>
      <c r="T5" s="11">
        <v>1</v>
      </c>
      <c r="U5" s="12"/>
      <c r="V5" s="11"/>
      <c r="W5" s="12">
        <v>1</v>
      </c>
      <c r="X5" s="11"/>
      <c r="Y5" s="12">
        <v>1</v>
      </c>
      <c r="Z5" s="11"/>
      <c r="AA5" s="12"/>
      <c r="AB5" s="11">
        <v>1</v>
      </c>
      <c r="AC5" s="8"/>
      <c r="AD5" s="8"/>
      <c r="AE5" s="9"/>
      <c r="AF5" s="8"/>
      <c r="AG5" s="5"/>
    </row>
    <row r="6" spans="1:33" x14ac:dyDescent="0.25">
      <c r="A6" s="6" t="s">
        <v>16</v>
      </c>
      <c r="B6" s="7"/>
      <c r="C6" s="34"/>
      <c r="D6" s="7"/>
      <c r="E6" s="34"/>
      <c r="F6" s="7"/>
      <c r="G6" s="34"/>
      <c r="H6" s="7"/>
      <c r="I6" s="34"/>
      <c r="J6" s="7"/>
      <c r="K6" s="34"/>
      <c r="L6" s="7"/>
      <c r="M6" s="34"/>
      <c r="N6" s="7"/>
      <c r="O6" s="34"/>
      <c r="P6" s="7"/>
      <c r="Q6" s="34"/>
      <c r="R6" s="7"/>
      <c r="S6" s="34"/>
      <c r="T6" s="7"/>
      <c r="U6" s="34"/>
      <c r="V6" s="7"/>
      <c r="W6" s="34"/>
      <c r="X6" s="7"/>
      <c r="Y6" s="34"/>
      <c r="Z6" s="7"/>
      <c r="AA6" s="34"/>
      <c r="AB6" s="7"/>
      <c r="AC6" s="7"/>
      <c r="AD6" s="7"/>
      <c r="AE6" s="13"/>
      <c r="AF6" s="13"/>
      <c r="AG6" s="13">
        <f>SUM(AF7:AF19)/$A$1</f>
        <v>0</v>
      </c>
    </row>
    <row r="7" spans="1:33" s="19" customFormat="1" ht="15" customHeight="1" x14ac:dyDescent="0.25">
      <c r="A7" s="14" t="s">
        <v>17</v>
      </c>
      <c r="B7" s="15"/>
      <c r="C7" s="36"/>
      <c r="D7" s="15"/>
      <c r="E7" s="36"/>
      <c r="F7" s="15"/>
      <c r="G7" s="36"/>
      <c r="H7" s="15"/>
      <c r="I7" s="36"/>
      <c r="J7" s="15"/>
      <c r="K7" s="36"/>
      <c r="L7" s="15"/>
      <c r="M7" s="36"/>
      <c r="N7" s="15"/>
      <c r="O7" s="36"/>
      <c r="P7" s="15"/>
      <c r="Q7" s="36"/>
      <c r="R7" s="15"/>
      <c r="S7" s="36"/>
      <c r="T7" s="15"/>
      <c r="U7" s="36"/>
      <c r="V7" s="15"/>
      <c r="W7" s="36"/>
      <c r="X7" s="15"/>
      <c r="Y7" s="36"/>
      <c r="Z7" s="15"/>
      <c r="AA7" s="36"/>
      <c r="AB7" s="15"/>
      <c r="AC7" s="17">
        <f t="shared" ref="AC7:AC19" si="0">SUM(B7:AB7)</f>
        <v>0</v>
      </c>
      <c r="AD7" s="17">
        <f>COUNT(O7:AA7)</f>
        <v>0</v>
      </c>
      <c r="AE7" s="18">
        <v>8</v>
      </c>
      <c r="AF7" s="18">
        <f>AE7*AD7</f>
        <v>0</v>
      </c>
      <c r="AG7">
        <v>2</v>
      </c>
    </row>
    <row r="8" spans="1:33" s="19" customFormat="1" x14ac:dyDescent="0.25">
      <c r="A8" s="14" t="s">
        <v>18</v>
      </c>
      <c r="B8" s="15"/>
      <c r="C8" s="36"/>
      <c r="D8" s="15"/>
      <c r="E8" s="36"/>
      <c r="F8" s="15"/>
      <c r="G8" s="36"/>
      <c r="H8" s="15"/>
      <c r="I8" s="36"/>
      <c r="J8" s="15"/>
      <c r="K8" s="36"/>
      <c r="L8" s="15"/>
      <c r="M8" s="36"/>
      <c r="N8" s="15"/>
      <c r="O8" s="36"/>
      <c r="P8" s="15"/>
      <c r="Q8" s="36"/>
      <c r="R8" s="15"/>
      <c r="S8" s="36"/>
      <c r="T8" s="15"/>
      <c r="U8" s="36"/>
      <c r="V8" s="15"/>
      <c r="W8" s="36"/>
      <c r="X8" s="15"/>
      <c r="Y8" s="36"/>
      <c r="Z8" s="15"/>
      <c r="AA8" s="36"/>
      <c r="AB8" s="15"/>
      <c r="AC8" s="17">
        <f t="shared" si="0"/>
        <v>0</v>
      </c>
      <c r="AD8" s="17">
        <f t="shared" ref="AD8:AD10" si="1">COUNT(#REF!)</f>
        <v>0</v>
      </c>
      <c r="AE8" s="18">
        <f>0.08*4+0.08*2+1</f>
        <v>1.48</v>
      </c>
      <c r="AF8" s="18">
        <f>AE8*AC8</f>
        <v>0</v>
      </c>
      <c r="AG8">
        <v>2</v>
      </c>
    </row>
    <row r="9" spans="1:33" s="19" customFormat="1" x14ac:dyDescent="0.25">
      <c r="A9" s="20" t="s">
        <v>19</v>
      </c>
      <c r="B9" s="15"/>
      <c r="C9" s="36"/>
      <c r="D9" s="15"/>
      <c r="E9" s="36"/>
      <c r="F9" s="15"/>
      <c r="G9" s="36"/>
      <c r="H9" s="15"/>
      <c r="I9" s="36"/>
      <c r="J9" s="15"/>
      <c r="K9" s="36"/>
      <c r="L9" s="15"/>
      <c r="M9" s="36"/>
      <c r="N9" s="15"/>
      <c r="O9" s="36"/>
      <c r="P9" s="15"/>
      <c r="Q9" s="36"/>
      <c r="R9" s="15"/>
      <c r="S9" s="36"/>
      <c r="T9" s="15"/>
      <c r="U9" s="36"/>
      <c r="V9" s="15"/>
      <c r="W9" s="36"/>
      <c r="X9" s="15"/>
      <c r="Y9" s="36"/>
      <c r="Z9" s="15"/>
      <c r="AA9" s="36"/>
      <c r="AB9" s="15"/>
      <c r="AC9" s="17">
        <f t="shared" si="0"/>
        <v>0</v>
      </c>
      <c r="AD9" s="17">
        <f t="shared" si="1"/>
        <v>0</v>
      </c>
      <c r="AE9" s="18">
        <f>0.33*4+3*0.2</f>
        <v>1.9200000000000002</v>
      </c>
      <c r="AF9" s="18">
        <f>AE9*AC9</f>
        <v>0</v>
      </c>
      <c r="AG9">
        <v>2</v>
      </c>
    </row>
    <row r="10" spans="1:33" s="19" customFormat="1" x14ac:dyDescent="0.25">
      <c r="A10" s="20" t="s">
        <v>20</v>
      </c>
      <c r="B10" s="15"/>
      <c r="C10" s="36"/>
      <c r="D10" s="15"/>
      <c r="E10" s="36"/>
      <c r="F10" s="15"/>
      <c r="G10" s="36"/>
      <c r="H10" s="15"/>
      <c r="I10" s="36"/>
      <c r="J10" s="15"/>
      <c r="K10" s="36"/>
      <c r="L10" s="15"/>
      <c r="M10" s="36"/>
      <c r="N10" s="15"/>
      <c r="O10" s="36"/>
      <c r="P10" s="15"/>
      <c r="Q10" s="36"/>
      <c r="R10" s="15"/>
      <c r="S10" s="36"/>
      <c r="T10" s="15"/>
      <c r="U10" s="36"/>
      <c r="V10" s="15"/>
      <c r="W10" s="36"/>
      <c r="X10" s="15"/>
      <c r="Y10" s="36"/>
      <c r="Z10" s="15"/>
      <c r="AA10" s="36"/>
      <c r="AB10" s="15"/>
      <c r="AC10" s="17">
        <f t="shared" si="0"/>
        <v>0</v>
      </c>
      <c r="AD10" s="17">
        <f t="shared" si="1"/>
        <v>0</v>
      </c>
      <c r="AE10" s="18">
        <f>0.16*4+0.08*2+0.08*2+0.33+0.75*0.2</f>
        <v>1.44</v>
      </c>
      <c r="AF10" s="18">
        <f>AE10*AC10</f>
        <v>0</v>
      </c>
      <c r="AG10">
        <v>2</v>
      </c>
    </row>
    <row r="11" spans="1:33" s="19" customFormat="1" x14ac:dyDescent="0.25">
      <c r="A11" s="20" t="s">
        <v>21</v>
      </c>
      <c r="B11" s="15"/>
      <c r="C11" s="36"/>
      <c r="D11" s="15"/>
      <c r="E11" s="36"/>
      <c r="F11" s="15"/>
      <c r="G11" s="36"/>
      <c r="H11" s="15"/>
      <c r="I11" s="36"/>
      <c r="J11" s="15"/>
      <c r="K11" s="36"/>
      <c r="L11" s="15"/>
      <c r="M11" s="36"/>
      <c r="N11" s="15"/>
      <c r="O11" s="36"/>
      <c r="P11" s="15"/>
      <c r="Q11" s="36"/>
      <c r="R11" s="15"/>
      <c r="S11" s="36"/>
      <c r="T11" s="15"/>
      <c r="U11" s="36"/>
      <c r="V11" s="15"/>
      <c r="W11" s="36"/>
      <c r="X11" s="15"/>
      <c r="Y11" s="36"/>
      <c r="Z11" s="15"/>
      <c r="AA11" s="36"/>
      <c r="AB11" s="15"/>
      <c r="AC11" s="17">
        <f t="shared" si="0"/>
        <v>0</v>
      </c>
      <c r="AD11" s="17"/>
      <c r="AE11" s="18">
        <f>0.16*4+0.08*2+0.08*2+0.33+0.75*0.2</f>
        <v>1.44</v>
      </c>
      <c r="AF11" s="18"/>
      <c r="AG11">
        <v>2</v>
      </c>
    </row>
    <row r="12" spans="1:33" s="19" customFormat="1" x14ac:dyDescent="0.25">
      <c r="A12" s="20" t="s">
        <v>22</v>
      </c>
      <c r="B12" s="15"/>
      <c r="C12" s="36"/>
      <c r="D12" s="15"/>
      <c r="E12" s="36"/>
      <c r="F12" s="15"/>
      <c r="G12" s="36"/>
      <c r="H12" s="15"/>
      <c r="I12" s="36"/>
      <c r="J12" s="15"/>
      <c r="K12" s="36"/>
      <c r="L12" s="15"/>
      <c r="M12" s="36"/>
      <c r="N12" s="15"/>
      <c r="O12" s="36"/>
      <c r="P12" s="15"/>
      <c r="Q12" s="36"/>
      <c r="R12" s="15"/>
      <c r="S12" s="36"/>
      <c r="T12" s="15"/>
      <c r="U12" s="36"/>
      <c r="V12" s="15"/>
      <c r="W12" s="36"/>
      <c r="X12" s="15"/>
      <c r="Y12" s="36"/>
      <c r="Z12" s="15"/>
      <c r="AA12" s="36"/>
      <c r="AB12" s="15"/>
      <c r="AC12" s="17">
        <f t="shared" si="0"/>
        <v>0</v>
      </c>
      <c r="AD12" s="17">
        <f t="shared" ref="AD12" si="2">COUNT(#REF!)</f>
        <v>0</v>
      </c>
      <c r="AE12" s="18">
        <f>0.08*4+0.25</f>
        <v>0.57000000000000006</v>
      </c>
      <c r="AF12" s="18">
        <f>AE12*AC12</f>
        <v>0</v>
      </c>
      <c r="AG12">
        <v>2</v>
      </c>
    </row>
    <row r="13" spans="1:33" s="19" customFormat="1" x14ac:dyDescent="0.25">
      <c r="A13" s="20" t="s">
        <v>23</v>
      </c>
      <c r="B13" s="15"/>
      <c r="C13" s="36"/>
      <c r="D13" s="15"/>
      <c r="E13" s="36"/>
      <c r="F13" s="15"/>
      <c r="G13" s="36"/>
      <c r="H13" s="15"/>
      <c r="I13" s="36"/>
      <c r="J13" s="15"/>
      <c r="K13" s="36"/>
      <c r="L13" s="15"/>
      <c r="M13" s="36"/>
      <c r="N13" s="15"/>
      <c r="O13" s="36"/>
      <c r="P13" s="15"/>
      <c r="Q13" s="36"/>
      <c r="R13" s="15"/>
      <c r="S13" s="36"/>
      <c r="T13" s="15"/>
      <c r="U13" s="36"/>
      <c r="V13" s="15"/>
      <c r="W13" s="36"/>
      <c r="X13" s="15"/>
      <c r="Y13" s="36"/>
      <c r="Z13" s="15"/>
      <c r="AA13" s="36"/>
      <c r="AB13" s="15"/>
      <c r="AC13" s="17">
        <f t="shared" si="0"/>
        <v>0</v>
      </c>
      <c r="AD13" s="17">
        <f>COUNT(O13:AA13)</f>
        <v>0</v>
      </c>
      <c r="AE13" s="18">
        <f>0.75*4+0.08*2+4</f>
        <v>7.16</v>
      </c>
      <c r="AF13" s="18">
        <f>AE13*AD13</f>
        <v>0</v>
      </c>
      <c r="AG13">
        <v>2</v>
      </c>
    </row>
    <row r="14" spans="1:33" s="19" customFormat="1" x14ac:dyDescent="0.25">
      <c r="A14" s="20" t="s">
        <v>24</v>
      </c>
      <c r="B14" s="15"/>
      <c r="C14" s="36"/>
      <c r="D14" s="15"/>
      <c r="E14" s="36"/>
      <c r="F14" s="15"/>
      <c r="G14" s="36"/>
      <c r="H14" s="15"/>
      <c r="I14" s="36"/>
      <c r="J14" s="15"/>
      <c r="K14" s="36"/>
      <c r="L14" s="15"/>
      <c r="M14" s="36"/>
      <c r="N14" s="15"/>
      <c r="O14" s="36"/>
      <c r="P14" s="15"/>
      <c r="Q14" s="36"/>
      <c r="R14" s="15"/>
      <c r="S14" s="36"/>
      <c r="T14" s="15"/>
      <c r="U14" s="36"/>
      <c r="V14" s="15"/>
      <c r="W14" s="36"/>
      <c r="X14" s="15"/>
      <c r="Y14" s="36"/>
      <c r="Z14" s="15"/>
      <c r="AA14" s="36"/>
      <c r="AB14" s="15"/>
      <c r="AC14" s="17">
        <f t="shared" si="0"/>
        <v>0</v>
      </c>
      <c r="AD14" s="17"/>
      <c r="AE14" s="18">
        <v>3</v>
      </c>
      <c r="AF14" s="18"/>
      <c r="AG14">
        <v>2</v>
      </c>
    </row>
    <row r="15" spans="1:33" s="19" customFormat="1" x14ac:dyDescent="0.25">
      <c r="A15" s="20" t="s">
        <v>25</v>
      </c>
      <c r="B15" s="15"/>
      <c r="C15" s="36"/>
      <c r="D15" s="15"/>
      <c r="E15" s="36"/>
      <c r="F15" s="15"/>
      <c r="G15" s="36"/>
      <c r="H15" s="15"/>
      <c r="I15" s="36"/>
      <c r="J15" s="15"/>
      <c r="K15" s="36"/>
      <c r="L15" s="15"/>
      <c r="M15" s="36"/>
      <c r="N15" s="15"/>
      <c r="O15" s="36"/>
      <c r="P15" s="15"/>
      <c r="Q15" s="36"/>
      <c r="R15" s="15"/>
      <c r="S15" s="36"/>
      <c r="T15" s="15"/>
      <c r="U15" s="36"/>
      <c r="V15" s="15"/>
      <c r="W15" s="36"/>
      <c r="X15" s="15"/>
      <c r="Y15" s="36"/>
      <c r="Z15" s="15"/>
      <c r="AA15" s="36"/>
      <c r="AB15" s="15"/>
      <c r="AC15" s="17">
        <f t="shared" si="0"/>
        <v>0</v>
      </c>
      <c r="AD15" s="17">
        <f t="shared" ref="AD15" si="3">COUNT(#REF!)</f>
        <v>0</v>
      </c>
      <c r="AE15" s="18">
        <f>0.5*4+0.5*2+0.25</f>
        <v>3.25</v>
      </c>
      <c r="AF15" s="18">
        <f>AE15*AC15</f>
        <v>0</v>
      </c>
      <c r="AG15">
        <v>2</v>
      </c>
    </row>
    <row r="16" spans="1:33" s="19" customFormat="1" x14ac:dyDescent="0.25">
      <c r="A16" s="20" t="s">
        <v>26</v>
      </c>
      <c r="B16" s="15"/>
      <c r="C16" s="36"/>
      <c r="D16" s="15"/>
      <c r="E16" s="36"/>
      <c r="F16" s="15"/>
      <c r="G16" s="36"/>
      <c r="H16" s="15"/>
      <c r="I16" s="36"/>
      <c r="J16" s="15"/>
      <c r="K16" s="36"/>
      <c r="L16" s="15"/>
      <c r="M16" s="36"/>
      <c r="N16" s="15"/>
      <c r="O16" s="36"/>
      <c r="P16" s="15"/>
      <c r="Q16" s="36"/>
      <c r="R16" s="15"/>
      <c r="S16" s="36"/>
      <c r="T16" s="15"/>
      <c r="U16" s="36"/>
      <c r="V16" s="15"/>
      <c r="W16" s="36"/>
      <c r="X16" s="15"/>
      <c r="Y16" s="36"/>
      <c r="Z16" s="15"/>
      <c r="AA16" s="36"/>
      <c r="AB16" s="15"/>
      <c r="AC16" s="17">
        <f t="shared" si="0"/>
        <v>0</v>
      </c>
      <c r="AD16" s="17"/>
      <c r="AE16" s="18"/>
      <c r="AF16" s="18"/>
      <c r="AG16">
        <v>2</v>
      </c>
    </row>
    <row r="17" spans="1:33" s="19" customFormat="1" x14ac:dyDescent="0.25">
      <c r="A17" s="14" t="s">
        <v>27</v>
      </c>
      <c r="B17" s="15"/>
      <c r="C17" s="36"/>
      <c r="D17" s="15"/>
      <c r="E17" s="36"/>
      <c r="F17" s="15"/>
      <c r="G17" s="36"/>
      <c r="H17" s="15"/>
      <c r="I17" s="36"/>
      <c r="J17" s="15"/>
      <c r="K17" s="36"/>
      <c r="L17" s="15"/>
      <c r="M17" s="36"/>
      <c r="N17" s="15"/>
      <c r="O17" s="36"/>
      <c r="P17" s="15"/>
      <c r="Q17" s="36"/>
      <c r="R17" s="15"/>
      <c r="S17" s="36"/>
      <c r="T17" s="15"/>
      <c r="U17" s="36"/>
      <c r="V17" s="15"/>
      <c r="W17" s="36"/>
      <c r="X17" s="15"/>
      <c r="Y17" s="36"/>
      <c r="Z17" s="15"/>
      <c r="AA17" s="36"/>
      <c r="AB17" s="15"/>
      <c r="AC17" s="17">
        <f t="shared" si="0"/>
        <v>0</v>
      </c>
      <c r="AD17" s="17">
        <f t="shared" ref="AD17" si="4">COUNT(#REF!)</f>
        <v>0</v>
      </c>
      <c r="AE17" s="18">
        <f>0.08*4</f>
        <v>0.32</v>
      </c>
      <c r="AF17" s="18">
        <f>AE17*AC17</f>
        <v>0</v>
      </c>
      <c r="AG17">
        <v>2</v>
      </c>
    </row>
    <row r="18" spans="1:33" s="19" customFormat="1" x14ac:dyDescent="0.25">
      <c r="A18" s="14" t="s">
        <v>28</v>
      </c>
      <c r="B18" s="15"/>
      <c r="C18" s="36"/>
      <c r="D18" s="15"/>
      <c r="E18" s="36"/>
      <c r="F18" s="15"/>
      <c r="G18" s="36"/>
      <c r="H18" s="15"/>
      <c r="I18" s="36"/>
      <c r="J18" s="15"/>
      <c r="K18" s="36"/>
      <c r="L18" s="15"/>
      <c r="M18" s="36"/>
      <c r="N18" s="15"/>
      <c r="O18" s="36"/>
      <c r="P18" s="15"/>
      <c r="Q18" s="36"/>
      <c r="R18" s="15"/>
      <c r="S18" s="36"/>
      <c r="T18" s="15"/>
      <c r="U18" s="36"/>
      <c r="V18" s="15"/>
      <c r="W18" s="36"/>
      <c r="X18" s="15"/>
      <c r="Y18" s="36"/>
      <c r="Z18" s="15"/>
      <c r="AA18" s="36"/>
      <c r="AB18" s="15"/>
      <c r="AC18" s="17">
        <f t="shared" si="0"/>
        <v>0</v>
      </c>
      <c r="AD18" s="17"/>
      <c r="AE18" s="18">
        <f>0.03*4+0.08*2+0.08</f>
        <v>0.36000000000000004</v>
      </c>
      <c r="AF18" s="18"/>
      <c r="AG18">
        <v>2</v>
      </c>
    </row>
    <row r="19" spans="1:33" s="19" customFormat="1" x14ac:dyDescent="0.25">
      <c r="A19" s="14" t="s">
        <v>29</v>
      </c>
      <c r="B19" s="15"/>
      <c r="C19" s="36"/>
      <c r="D19" s="15"/>
      <c r="E19" s="36"/>
      <c r="F19" s="15"/>
      <c r="G19" s="36"/>
      <c r="H19" s="15"/>
      <c r="I19" s="36"/>
      <c r="J19" s="15"/>
      <c r="K19" s="36"/>
      <c r="L19" s="15"/>
      <c r="M19" s="36"/>
      <c r="N19" s="15"/>
      <c r="O19" s="36"/>
      <c r="P19" s="15"/>
      <c r="Q19" s="36"/>
      <c r="R19" s="15"/>
      <c r="S19" s="36"/>
      <c r="T19" s="15"/>
      <c r="U19" s="36"/>
      <c r="V19" s="15"/>
      <c r="W19" s="36"/>
      <c r="X19" s="15"/>
      <c r="Y19" s="36"/>
      <c r="Z19" s="15"/>
      <c r="AA19" s="36"/>
      <c r="AB19" s="15"/>
      <c r="AC19" s="17">
        <f t="shared" si="0"/>
        <v>0</v>
      </c>
      <c r="AD19" s="17">
        <f t="shared" ref="AD19" si="5">COUNT(#REF!)</f>
        <v>0</v>
      </c>
      <c r="AE19" s="18">
        <f>0.03*4+0.08*2+0.08</f>
        <v>0.36000000000000004</v>
      </c>
      <c r="AF19" s="18">
        <f>AE19*AC19</f>
        <v>0</v>
      </c>
      <c r="AG19">
        <v>2</v>
      </c>
    </row>
    <row r="20" spans="1:33" x14ac:dyDescent="0.25">
      <c r="A20" s="6" t="s">
        <v>30</v>
      </c>
      <c r="B20" s="7"/>
      <c r="C20" s="34"/>
      <c r="D20" s="7"/>
      <c r="E20" s="34"/>
      <c r="F20" s="7"/>
      <c r="G20" s="34"/>
      <c r="H20" s="7"/>
      <c r="I20" s="34"/>
      <c r="J20" s="7"/>
      <c r="K20" s="34"/>
      <c r="L20" s="7"/>
      <c r="M20" s="34"/>
      <c r="N20" s="7"/>
      <c r="O20" s="34"/>
      <c r="P20" s="7"/>
      <c r="Q20" s="34"/>
      <c r="R20" s="7"/>
      <c r="S20" s="34"/>
      <c r="T20" s="7"/>
      <c r="U20" s="34"/>
      <c r="V20" s="7"/>
      <c r="W20" s="34"/>
      <c r="X20" s="7"/>
      <c r="Y20" s="34"/>
      <c r="Z20" s="7"/>
      <c r="AA20" s="34"/>
      <c r="AB20" s="7"/>
      <c r="AC20" s="7"/>
      <c r="AD20" s="7"/>
      <c r="AE20" s="13"/>
      <c r="AF20" s="13"/>
      <c r="AG20" s="13"/>
    </row>
    <row r="21" spans="1:33" s="19" customFormat="1" ht="15" customHeight="1" x14ac:dyDescent="0.25">
      <c r="A21" s="20" t="s">
        <v>31</v>
      </c>
      <c r="B21" s="15"/>
      <c r="C21" s="36"/>
      <c r="D21" s="15"/>
      <c r="E21" s="36"/>
      <c r="F21" s="15"/>
      <c r="G21" s="36"/>
      <c r="H21" s="15"/>
      <c r="I21" s="36"/>
      <c r="J21" s="15"/>
      <c r="K21" s="36"/>
      <c r="L21" s="15"/>
      <c r="M21" s="36"/>
      <c r="N21" s="15"/>
      <c r="O21" s="36"/>
      <c r="P21" s="15"/>
      <c r="Q21" s="36"/>
      <c r="R21" s="15"/>
      <c r="S21" s="36"/>
      <c r="T21" s="15"/>
      <c r="U21" s="36"/>
      <c r="V21" s="15"/>
      <c r="W21" s="36"/>
      <c r="X21" s="15"/>
      <c r="Y21" s="36"/>
      <c r="Z21" s="15"/>
      <c r="AA21" s="36"/>
      <c r="AB21" s="15"/>
      <c r="AC21" s="17">
        <f>SUM(B21:AB21)</f>
        <v>0</v>
      </c>
      <c r="AD21" s="17"/>
      <c r="AE21" s="18"/>
      <c r="AF21" s="18"/>
      <c r="AG21"/>
    </row>
    <row r="22" spans="1:33" s="19" customFormat="1" x14ac:dyDescent="0.25">
      <c r="A22" s="20" t="s">
        <v>32</v>
      </c>
      <c r="B22" s="15"/>
      <c r="C22" s="36"/>
      <c r="D22" s="15"/>
      <c r="E22" s="36"/>
      <c r="F22" s="15"/>
      <c r="G22" s="36"/>
      <c r="H22" s="15"/>
      <c r="I22" s="36"/>
      <c r="J22" s="15"/>
      <c r="K22" s="36"/>
      <c r="L22" s="15"/>
      <c r="M22" s="36"/>
      <c r="N22" s="15"/>
      <c r="O22" s="36"/>
      <c r="P22" s="15"/>
      <c r="Q22" s="36"/>
      <c r="R22" s="15"/>
      <c r="S22" s="36"/>
      <c r="T22" s="15"/>
      <c r="U22" s="36"/>
      <c r="V22" s="15"/>
      <c r="W22" s="36"/>
      <c r="X22" s="15"/>
      <c r="Y22" s="36"/>
      <c r="Z22" s="15"/>
      <c r="AA22" s="36"/>
      <c r="AB22" s="15"/>
      <c r="AC22" s="17">
        <f>SUM(B22:AB22)</f>
        <v>0</v>
      </c>
      <c r="AD22" s="17"/>
      <c r="AE22" s="18"/>
      <c r="AF22" s="18"/>
      <c r="AG22"/>
    </row>
    <row r="23" spans="1:33" x14ac:dyDescent="0.25">
      <c r="A23" s="6" t="s">
        <v>33</v>
      </c>
      <c r="B23" s="7"/>
      <c r="C23" s="34"/>
      <c r="D23" s="7"/>
      <c r="E23" s="34"/>
      <c r="F23" s="7"/>
      <c r="G23" s="34"/>
      <c r="H23" s="7"/>
      <c r="I23" s="34"/>
      <c r="J23" s="7"/>
      <c r="K23" s="34"/>
      <c r="L23" s="7"/>
      <c r="M23" s="34"/>
      <c r="N23" s="7"/>
      <c r="O23" s="34"/>
      <c r="P23" s="7"/>
      <c r="Q23" s="34"/>
      <c r="R23" s="7"/>
      <c r="S23" s="34"/>
      <c r="T23" s="7"/>
      <c r="U23" s="34"/>
      <c r="V23" s="7"/>
      <c r="W23" s="34"/>
      <c r="X23" s="7"/>
      <c r="Y23" s="34"/>
      <c r="Z23" s="7"/>
      <c r="AA23" s="34"/>
      <c r="AB23" s="7"/>
      <c r="AC23" s="7"/>
      <c r="AD23" s="7"/>
      <c r="AE23" s="13"/>
      <c r="AF23" s="13"/>
      <c r="AG23" s="13">
        <f>SUM(AF24:AF27)/$A$1</f>
        <v>9.6296296296296298</v>
      </c>
    </row>
    <row r="24" spans="1:33" x14ac:dyDescent="0.25">
      <c r="A24" s="21" t="s">
        <v>34</v>
      </c>
      <c r="B24" s="11">
        <v>1</v>
      </c>
      <c r="C24" s="12">
        <v>1</v>
      </c>
      <c r="D24" s="11">
        <v>1</v>
      </c>
      <c r="E24" s="12"/>
      <c r="F24" s="11"/>
      <c r="G24" s="12">
        <v>1</v>
      </c>
      <c r="H24" s="11">
        <v>1</v>
      </c>
      <c r="I24" s="12">
        <v>1</v>
      </c>
      <c r="J24" s="11"/>
      <c r="K24" s="12">
        <v>1</v>
      </c>
      <c r="L24" s="11">
        <v>1</v>
      </c>
      <c r="M24" s="12">
        <v>1</v>
      </c>
      <c r="N24" s="11">
        <v>1</v>
      </c>
      <c r="O24" s="12">
        <v>1</v>
      </c>
      <c r="P24" s="11">
        <v>1</v>
      </c>
      <c r="Q24" s="12">
        <v>1</v>
      </c>
      <c r="R24" s="11">
        <v>1</v>
      </c>
      <c r="S24" s="12">
        <v>1</v>
      </c>
      <c r="T24" s="11"/>
      <c r="U24" s="12"/>
      <c r="V24" s="11">
        <v>1</v>
      </c>
      <c r="W24" s="12">
        <v>1</v>
      </c>
      <c r="X24" s="11"/>
      <c r="Y24" s="12">
        <v>1</v>
      </c>
      <c r="Z24" s="11">
        <v>1</v>
      </c>
      <c r="AA24" s="12"/>
      <c r="AB24" s="11">
        <v>1</v>
      </c>
      <c r="AC24" s="17">
        <f>SUM(B24:AB24)</f>
        <v>20</v>
      </c>
      <c r="AE24" s="18">
        <v>10</v>
      </c>
      <c r="AF24" s="18">
        <f>AE24*AC24</f>
        <v>200</v>
      </c>
      <c r="AG24">
        <v>1</v>
      </c>
    </row>
    <row r="25" spans="1:33" x14ac:dyDescent="0.25">
      <c r="A25" s="21" t="s">
        <v>35</v>
      </c>
      <c r="B25" s="11"/>
      <c r="C25" s="12"/>
      <c r="D25" s="11"/>
      <c r="E25" s="12"/>
      <c r="F25" s="11"/>
      <c r="G25" s="12"/>
      <c r="H25" s="11"/>
      <c r="I25" s="12"/>
      <c r="J25" s="11">
        <v>1</v>
      </c>
      <c r="K25" s="12"/>
      <c r="L25" s="11"/>
      <c r="M25" s="12"/>
      <c r="N25" s="11"/>
      <c r="O25" s="12"/>
      <c r="P25" s="11"/>
      <c r="Q25" s="12">
        <v>1</v>
      </c>
      <c r="R25" s="11"/>
      <c r="S25" s="12"/>
      <c r="T25" s="11">
        <v>1</v>
      </c>
      <c r="U25" s="12"/>
      <c r="V25" s="11"/>
      <c r="W25" s="12"/>
      <c r="X25" s="11">
        <v>1</v>
      </c>
      <c r="Y25" s="12"/>
      <c r="Z25" s="11"/>
      <c r="AA25" s="12"/>
      <c r="AB25" s="11"/>
      <c r="AC25" s="17">
        <f>SUM(B25:AB25)</f>
        <v>4</v>
      </c>
      <c r="AE25" s="18">
        <v>15</v>
      </c>
      <c r="AF25" s="18">
        <f>AE25*AC25</f>
        <v>60</v>
      </c>
      <c r="AG25">
        <v>1</v>
      </c>
    </row>
    <row r="26" spans="1:33" x14ac:dyDescent="0.25">
      <c r="A26" s="21" t="s">
        <v>36</v>
      </c>
      <c r="B26" s="11"/>
      <c r="C26" s="12"/>
      <c r="D26" s="11"/>
      <c r="E26" s="12"/>
      <c r="F26" s="11"/>
      <c r="G26" s="12"/>
      <c r="H26" s="11"/>
      <c r="I26" s="12"/>
      <c r="J26" s="11"/>
      <c r="K26" s="12"/>
      <c r="L26" s="11"/>
      <c r="M26" s="12"/>
      <c r="N26" s="11"/>
      <c r="O26" s="12"/>
      <c r="P26" s="11"/>
      <c r="Q26" s="12"/>
      <c r="R26" s="11"/>
      <c r="S26" s="12"/>
      <c r="T26" s="11"/>
      <c r="U26" s="12"/>
      <c r="V26" s="11"/>
      <c r="W26" s="12"/>
      <c r="X26" s="11"/>
      <c r="Y26" s="12"/>
      <c r="Z26" s="11"/>
      <c r="AA26" s="12"/>
      <c r="AB26" s="11"/>
      <c r="AF26" s="18"/>
    </row>
    <row r="27" spans="1:33" x14ac:dyDescent="0.25">
      <c r="A27" s="24" t="s">
        <v>134</v>
      </c>
      <c r="B27" s="11"/>
      <c r="C27" s="12"/>
      <c r="D27" s="11"/>
      <c r="E27" s="12"/>
      <c r="F27" s="11"/>
      <c r="G27" s="12"/>
      <c r="H27" s="11"/>
      <c r="I27" s="12"/>
      <c r="J27" s="11"/>
      <c r="K27" s="12"/>
      <c r="L27" s="11"/>
      <c r="M27" s="12"/>
      <c r="N27" s="11"/>
      <c r="O27" s="12"/>
      <c r="P27" s="11"/>
      <c r="Q27" s="12"/>
      <c r="R27" s="11"/>
      <c r="S27" s="12"/>
      <c r="T27" s="11"/>
      <c r="U27" s="12"/>
      <c r="V27" s="11"/>
      <c r="W27" s="12"/>
      <c r="X27" s="11"/>
      <c r="Y27" s="12"/>
      <c r="Z27" s="11"/>
      <c r="AA27" s="12"/>
      <c r="AB27" s="11"/>
      <c r="AC27" s="17">
        <f>SUM(B27:AB27)</f>
        <v>0</v>
      </c>
      <c r="AE27" s="18">
        <f>5</f>
        <v>5</v>
      </c>
      <c r="AF27" s="18">
        <f>AE27*AC27</f>
        <v>0</v>
      </c>
    </row>
    <row r="28" spans="1:33" x14ac:dyDescent="0.25">
      <c r="A28" s="6" t="s">
        <v>38</v>
      </c>
      <c r="B28" s="7"/>
      <c r="C28" s="34"/>
      <c r="D28" s="7"/>
      <c r="E28" s="34"/>
      <c r="F28" s="7"/>
      <c r="G28" s="34"/>
      <c r="H28" s="7"/>
      <c r="I28" s="34"/>
      <c r="J28" s="7"/>
      <c r="K28" s="34"/>
      <c r="L28" s="7"/>
      <c r="M28" s="34"/>
      <c r="N28" s="7"/>
      <c r="O28" s="34"/>
      <c r="P28" s="7"/>
      <c r="Q28" s="34"/>
      <c r="R28" s="7"/>
      <c r="S28" s="34"/>
      <c r="T28" s="7"/>
      <c r="U28" s="34"/>
      <c r="V28" s="7"/>
      <c r="W28" s="34"/>
      <c r="X28" s="7"/>
      <c r="Y28" s="34"/>
      <c r="Z28" s="7"/>
      <c r="AA28" s="34"/>
      <c r="AB28" s="7"/>
      <c r="AC28" s="7"/>
      <c r="AD28" s="7"/>
      <c r="AE28" s="13"/>
      <c r="AF28" s="13"/>
      <c r="AG28" s="13">
        <f>SUM(AF29:AF53)/$A$1</f>
        <v>81.089074074074063</v>
      </c>
    </row>
    <row r="29" spans="1:33" x14ac:dyDescent="0.25">
      <c r="A29" s="25" t="s">
        <v>39</v>
      </c>
      <c r="B29" s="11"/>
      <c r="C29" s="12"/>
      <c r="D29" s="11"/>
      <c r="E29" s="12">
        <v>3</v>
      </c>
      <c r="F29" s="11"/>
      <c r="G29" s="12">
        <v>8</v>
      </c>
      <c r="H29" s="11">
        <v>43</v>
      </c>
      <c r="I29" s="12"/>
      <c r="J29" s="11"/>
      <c r="K29" s="12"/>
      <c r="L29" s="11"/>
      <c r="M29" s="12"/>
      <c r="N29" s="11">
        <v>43</v>
      </c>
      <c r="O29" s="12"/>
      <c r="P29" s="11">
        <v>48</v>
      </c>
      <c r="Q29" s="12"/>
      <c r="R29" s="11"/>
      <c r="S29" s="12"/>
      <c r="T29" s="11">
        <v>6</v>
      </c>
      <c r="U29" s="12">
        <v>5</v>
      </c>
      <c r="V29" s="11"/>
      <c r="W29" s="12">
        <v>19</v>
      </c>
      <c r="X29" s="11">
        <v>12</v>
      </c>
      <c r="Y29" s="12"/>
      <c r="Z29" s="11">
        <v>35</v>
      </c>
      <c r="AA29" s="12">
        <v>13</v>
      </c>
      <c r="AB29" s="11">
        <v>3</v>
      </c>
      <c r="AC29" s="17">
        <f t="shared" ref="AC29:AC53" si="6">SUM(B29:AB29)</f>
        <v>238</v>
      </c>
      <c r="AE29" s="18">
        <f>0.08*12+0.1*2+0.15</f>
        <v>1.3099999999999998</v>
      </c>
      <c r="AF29" s="18">
        <f>AE29*AC29</f>
        <v>311.77999999999997</v>
      </c>
      <c r="AG29">
        <v>3</v>
      </c>
    </row>
    <row r="30" spans="1:33" x14ac:dyDescent="0.25">
      <c r="A30" s="25" t="s">
        <v>40</v>
      </c>
      <c r="B30" s="11">
        <v>5</v>
      </c>
      <c r="C30" s="12">
        <v>5</v>
      </c>
      <c r="D30" s="11">
        <v>2</v>
      </c>
      <c r="E30" s="12"/>
      <c r="F30" s="11"/>
      <c r="G30" s="12">
        <v>2</v>
      </c>
      <c r="H30" s="11">
        <v>2</v>
      </c>
      <c r="I30" s="12">
        <v>3</v>
      </c>
      <c r="J30" s="11"/>
      <c r="K30" s="12">
        <v>1</v>
      </c>
      <c r="L30" s="11">
        <v>3</v>
      </c>
      <c r="M30" s="12">
        <v>5</v>
      </c>
      <c r="N30" s="11">
        <v>2</v>
      </c>
      <c r="O30" s="12">
        <v>4</v>
      </c>
      <c r="P30" s="11">
        <v>1</v>
      </c>
      <c r="Q30" s="12"/>
      <c r="R30" s="11">
        <v>5</v>
      </c>
      <c r="S30" s="12">
        <v>4</v>
      </c>
      <c r="T30" s="11"/>
      <c r="U30" s="12"/>
      <c r="V30" s="11">
        <v>6</v>
      </c>
      <c r="W30" s="12"/>
      <c r="X30" s="11"/>
      <c r="Y30" s="12">
        <v>3</v>
      </c>
      <c r="Z30" s="11">
        <v>1</v>
      </c>
      <c r="AA30" s="12"/>
      <c r="AB30" s="11">
        <v>6</v>
      </c>
      <c r="AC30" s="17">
        <f t="shared" si="6"/>
        <v>60</v>
      </c>
      <c r="AE30" s="18">
        <f>0.25*12+0.5*2+0.75</f>
        <v>4.75</v>
      </c>
      <c r="AF30" s="18">
        <f>AE30*AC30</f>
        <v>285</v>
      </c>
      <c r="AG30">
        <v>3</v>
      </c>
    </row>
    <row r="31" spans="1:33" x14ac:dyDescent="0.25">
      <c r="A31" s="26" t="s">
        <v>41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17">
        <f t="shared" si="6"/>
        <v>0</v>
      </c>
      <c r="AF31" s="18"/>
      <c r="AG31">
        <v>3</v>
      </c>
    </row>
    <row r="32" spans="1:33" ht="15" customHeight="1" x14ac:dyDescent="0.25">
      <c r="A32" s="28" t="s">
        <v>42</v>
      </c>
      <c r="B32" s="11">
        <v>1</v>
      </c>
      <c r="C32" s="12">
        <v>1</v>
      </c>
      <c r="D32" s="11">
        <v>1</v>
      </c>
      <c r="E32" s="12"/>
      <c r="F32" s="11"/>
      <c r="G32" s="12">
        <v>1</v>
      </c>
      <c r="H32" s="11">
        <v>1</v>
      </c>
      <c r="I32" s="12">
        <v>1</v>
      </c>
      <c r="J32" s="11">
        <v>1</v>
      </c>
      <c r="K32" s="12">
        <v>1</v>
      </c>
      <c r="L32" s="11">
        <v>1</v>
      </c>
      <c r="M32" s="12">
        <v>1</v>
      </c>
      <c r="N32" s="11">
        <v>1</v>
      </c>
      <c r="O32" s="12">
        <v>1</v>
      </c>
      <c r="P32" s="11">
        <v>1</v>
      </c>
      <c r="Q32" s="12">
        <v>1</v>
      </c>
      <c r="R32" s="11">
        <v>1</v>
      </c>
      <c r="S32" s="12">
        <v>1</v>
      </c>
      <c r="T32" s="11">
        <v>1</v>
      </c>
      <c r="U32" s="12"/>
      <c r="V32" s="11">
        <v>1</v>
      </c>
      <c r="W32" s="12">
        <v>1</v>
      </c>
      <c r="X32" s="11">
        <v>1</v>
      </c>
      <c r="Y32" s="12"/>
      <c r="Z32" s="11">
        <v>1</v>
      </c>
      <c r="AA32" s="12">
        <v>1</v>
      </c>
      <c r="AB32" s="11">
        <v>1</v>
      </c>
      <c r="AC32" s="17">
        <f t="shared" si="6"/>
        <v>23</v>
      </c>
      <c r="AE32" s="18">
        <f>0.1*24+0.1*12+0.1+0.08+2+0.5</f>
        <v>6.2800000000000011</v>
      </c>
      <c r="AF32" s="18">
        <f>AE32*AC32</f>
        <v>144.44000000000003</v>
      </c>
      <c r="AG32">
        <v>3</v>
      </c>
    </row>
    <row r="33" spans="1:33" x14ac:dyDescent="0.25">
      <c r="A33" s="28" t="s">
        <v>43</v>
      </c>
      <c r="B33" s="11"/>
      <c r="C33" s="12"/>
      <c r="D33" s="11"/>
      <c r="E33" s="12"/>
      <c r="F33" s="11"/>
      <c r="G33" s="12">
        <v>1</v>
      </c>
      <c r="H33" s="11"/>
      <c r="I33" s="12">
        <v>1</v>
      </c>
      <c r="J33" s="11"/>
      <c r="K33" s="12"/>
      <c r="L33" s="11"/>
      <c r="M33" s="12">
        <v>1</v>
      </c>
      <c r="N33" s="11"/>
      <c r="O33" s="12">
        <v>1</v>
      </c>
      <c r="P33" s="11"/>
      <c r="Q33" s="12"/>
      <c r="R33" s="11">
        <v>1</v>
      </c>
      <c r="S33" s="12"/>
      <c r="T33" s="11"/>
      <c r="U33" s="12"/>
      <c r="V33" s="11"/>
      <c r="W33" s="12"/>
      <c r="X33" s="11"/>
      <c r="Y33" s="12"/>
      <c r="Z33" s="11"/>
      <c r="AA33" s="12"/>
      <c r="AB33" s="11">
        <v>2</v>
      </c>
      <c r="AC33" s="17">
        <f t="shared" si="6"/>
        <v>7</v>
      </c>
      <c r="AE33" s="18">
        <f>0.2*24+0.16+4+2+4*0.25+0.33</f>
        <v>12.290000000000001</v>
      </c>
      <c r="AF33" s="18">
        <f t="shared" ref="AF33:AF41" si="7">AE33*AC33</f>
        <v>86.03</v>
      </c>
      <c r="AG33">
        <v>3</v>
      </c>
    </row>
    <row r="34" spans="1:33" x14ac:dyDescent="0.25">
      <c r="A34" s="28" t="s">
        <v>44</v>
      </c>
      <c r="B34" s="11">
        <v>1</v>
      </c>
      <c r="C34" s="12">
        <v>1</v>
      </c>
      <c r="D34" s="11">
        <v>1</v>
      </c>
      <c r="E34" s="12"/>
      <c r="F34" s="11"/>
      <c r="G34" s="12">
        <v>1</v>
      </c>
      <c r="H34" s="11"/>
      <c r="I34" s="12">
        <v>1</v>
      </c>
      <c r="J34" s="11">
        <v>1</v>
      </c>
      <c r="K34" s="12">
        <v>1</v>
      </c>
      <c r="L34" s="11">
        <v>1</v>
      </c>
      <c r="M34" s="12">
        <v>1</v>
      </c>
      <c r="N34" s="11">
        <v>1</v>
      </c>
      <c r="O34" s="12">
        <v>1</v>
      </c>
      <c r="P34" s="11"/>
      <c r="Q34" s="12"/>
      <c r="R34" s="11">
        <v>1</v>
      </c>
      <c r="S34" s="12"/>
      <c r="T34" s="11">
        <v>1</v>
      </c>
      <c r="U34" s="12"/>
      <c r="V34" s="11">
        <v>1</v>
      </c>
      <c r="W34" s="12">
        <v>1</v>
      </c>
      <c r="X34" s="11">
        <v>1</v>
      </c>
      <c r="Y34" s="12"/>
      <c r="Z34" s="11">
        <v>1</v>
      </c>
      <c r="AA34" s="12"/>
      <c r="AB34" s="11">
        <v>1</v>
      </c>
      <c r="AC34" s="17">
        <f t="shared" si="6"/>
        <v>18</v>
      </c>
      <c r="AE34" s="18">
        <f>0.2*24+0.16+4+2+4*0.25+0.33</f>
        <v>12.290000000000001</v>
      </c>
      <c r="AF34" s="18">
        <f t="shared" si="7"/>
        <v>221.22000000000003</v>
      </c>
      <c r="AG34">
        <v>3</v>
      </c>
    </row>
    <row r="35" spans="1:33" x14ac:dyDescent="0.25">
      <c r="A35" s="28" t="s">
        <v>45</v>
      </c>
      <c r="B35" s="11"/>
      <c r="C35" s="12"/>
      <c r="D35" s="11"/>
      <c r="E35" s="12"/>
      <c r="F35" s="11"/>
      <c r="G35" s="12"/>
      <c r="H35" s="11"/>
      <c r="I35" s="12"/>
      <c r="J35" s="11"/>
      <c r="K35" s="12"/>
      <c r="L35" s="11"/>
      <c r="M35" s="12"/>
      <c r="N35" s="11"/>
      <c r="O35" s="12"/>
      <c r="P35" s="11"/>
      <c r="Q35" s="12"/>
      <c r="R35" s="11"/>
      <c r="S35" s="12">
        <v>1</v>
      </c>
      <c r="T35" s="11"/>
      <c r="U35" s="12"/>
      <c r="V35" s="11"/>
      <c r="W35" s="12"/>
      <c r="X35" s="11"/>
      <c r="Y35" s="12"/>
      <c r="Z35" s="11"/>
      <c r="AA35" s="12"/>
      <c r="AB35" s="11"/>
      <c r="AC35" s="17">
        <f t="shared" si="6"/>
        <v>1</v>
      </c>
      <c r="AE35" s="18">
        <f>0.2*24+0.16+4+2+4*0.25+0.33</f>
        <v>12.290000000000001</v>
      </c>
      <c r="AF35" s="18">
        <f t="shared" si="7"/>
        <v>12.290000000000001</v>
      </c>
      <c r="AG35">
        <v>3</v>
      </c>
    </row>
    <row r="36" spans="1:33" x14ac:dyDescent="0.25">
      <c r="A36" s="28" t="s">
        <v>46</v>
      </c>
      <c r="B36" s="11"/>
      <c r="C36" s="12"/>
      <c r="D36" s="11"/>
      <c r="E36" s="12"/>
      <c r="F36" s="11"/>
      <c r="G36" s="12"/>
      <c r="H36" s="11"/>
      <c r="I36" s="12"/>
      <c r="J36" s="11"/>
      <c r="K36" s="12"/>
      <c r="L36" s="11"/>
      <c r="M36" s="12"/>
      <c r="N36" s="11"/>
      <c r="O36" s="12"/>
      <c r="P36" s="11"/>
      <c r="Q36" s="12"/>
      <c r="R36" s="11"/>
      <c r="S36" s="12"/>
      <c r="T36" s="11"/>
      <c r="U36" s="12"/>
      <c r="V36" s="11"/>
      <c r="W36" s="12"/>
      <c r="X36" s="11"/>
      <c r="Y36" s="12"/>
      <c r="Z36" s="11"/>
      <c r="AA36" s="12"/>
      <c r="AB36" s="11"/>
      <c r="AC36" s="17">
        <f t="shared" si="6"/>
        <v>0</v>
      </c>
      <c r="AE36" s="18">
        <f>0.2*24+0.16+4+2+4*0.25+0.33</f>
        <v>12.290000000000001</v>
      </c>
      <c r="AF36" s="18">
        <f t="shared" si="7"/>
        <v>0</v>
      </c>
      <c r="AG36">
        <v>3</v>
      </c>
    </row>
    <row r="37" spans="1:33" x14ac:dyDescent="0.25">
      <c r="A37" s="28" t="s">
        <v>47</v>
      </c>
      <c r="B37" s="11"/>
      <c r="C37" s="12"/>
      <c r="D37" s="11"/>
      <c r="E37" s="12"/>
      <c r="F37" s="11"/>
      <c r="G37" s="12"/>
      <c r="H37" s="11"/>
      <c r="I37" s="12"/>
      <c r="J37" s="11"/>
      <c r="K37" s="12"/>
      <c r="L37" s="11"/>
      <c r="M37" s="12"/>
      <c r="N37" s="11"/>
      <c r="O37" s="12"/>
      <c r="P37" s="11"/>
      <c r="Q37" s="12"/>
      <c r="R37" s="11"/>
      <c r="S37" s="12"/>
      <c r="T37" s="11"/>
      <c r="U37" s="12"/>
      <c r="V37" s="11"/>
      <c r="W37" s="12"/>
      <c r="X37" s="11"/>
      <c r="Y37" s="12"/>
      <c r="Z37" s="11"/>
      <c r="AA37" s="12"/>
      <c r="AB37" s="11"/>
      <c r="AC37" s="17">
        <f t="shared" si="6"/>
        <v>0</v>
      </c>
      <c r="AE37" s="18">
        <f>0.75*12+1*2+1.5+0.5*0.5+1*0.2</f>
        <v>12.95</v>
      </c>
      <c r="AF37" s="18">
        <f t="shared" si="7"/>
        <v>0</v>
      </c>
      <c r="AG37">
        <v>3</v>
      </c>
    </row>
    <row r="38" spans="1:33" x14ac:dyDescent="0.25">
      <c r="A38" s="28" t="s">
        <v>48</v>
      </c>
      <c r="B38" s="11"/>
      <c r="C38" s="12"/>
      <c r="D38" s="11">
        <v>1</v>
      </c>
      <c r="E38" s="12"/>
      <c r="F38" s="11"/>
      <c r="G38" s="12">
        <v>1</v>
      </c>
      <c r="H38" s="11"/>
      <c r="I38" s="12"/>
      <c r="J38" s="11">
        <v>3</v>
      </c>
      <c r="K38" s="12">
        <v>2</v>
      </c>
      <c r="L38" s="11">
        <v>1</v>
      </c>
      <c r="M38" s="12">
        <v>3</v>
      </c>
      <c r="N38" s="11"/>
      <c r="O38" s="12"/>
      <c r="P38" s="11"/>
      <c r="Q38" s="12"/>
      <c r="R38" s="11">
        <v>3</v>
      </c>
      <c r="S38" s="12"/>
      <c r="T38" s="11">
        <v>1</v>
      </c>
      <c r="U38" s="12"/>
      <c r="V38" s="11">
        <v>1</v>
      </c>
      <c r="W38" s="12">
        <v>1</v>
      </c>
      <c r="X38" s="11">
        <v>1</v>
      </c>
      <c r="Y38" s="12">
        <v>1</v>
      </c>
      <c r="Z38" s="11"/>
      <c r="AA38" s="12"/>
      <c r="AB38" s="11"/>
      <c r="AC38" s="17">
        <f t="shared" si="6"/>
        <v>19</v>
      </c>
      <c r="AE38" s="18">
        <f>0.75*12+1*2+1.5+0.5*0.5+1*0.2</f>
        <v>12.95</v>
      </c>
      <c r="AF38" s="18">
        <f t="shared" si="7"/>
        <v>246.04999999999998</v>
      </c>
      <c r="AG38">
        <v>3</v>
      </c>
    </row>
    <row r="39" spans="1:33" x14ac:dyDescent="0.25">
      <c r="A39" s="28" t="s">
        <v>49</v>
      </c>
      <c r="B39" s="11">
        <v>2</v>
      </c>
      <c r="C39" s="12">
        <v>2</v>
      </c>
      <c r="D39" s="11">
        <v>1</v>
      </c>
      <c r="E39" s="12"/>
      <c r="F39" s="11"/>
      <c r="G39" s="12"/>
      <c r="H39" s="11"/>
      <c r="I39" s="12">
        <v>2</v>
      </c>
      <c r="J39" s="11"/>
      <c r="K39" s="12"/>
      <c r="L39" s="11"/>
      <c r="M39" s="12"/>
      <c r="N39" s="11">
        <v>1</v>
      </c>
      <c r="O39" s="12">
        <v>1</v>
      </c>
      <c r="P39" s="11"/>
      <c r="Q39" s="12"/>
      <c r="R39" s="11"/>
      <c r="S39" s="12">
        <v>1</v>
      </c>
      <c r="T39" s="11">
        <v>1</v>
      </c>
      <c r="U39" s="12"/>
      <c r="V39" s="11">
        <v>1</v>
      </c>
      <c r="W39" s="12"/>
      <c r="X39" s="11"/>
      <c r="Y39" s="12">
        <v>1</v>
      </c>
      <c r="Z39" s="11">
        <v>3</v>
      </c>
      <c r="AA39" s="12"/>
      <c r="AB39" s="11">
        <v>1</v>
      </c>
      <c r="AC39" s="17">
        <f t="shared" si="6"/>
        <v>17</v>
      </c>
      <c r="AE39" s="18">
        <f>0.8*12+1*2+1.5+0.75*0.5+1*0.2</f>
        <v>13.675000000000001</v>
      </c>
      <c r="AF39" s="18">
        <f t="shared" si="7"/>
        <v>232.47500000000002</v>
      </c>
      <c r="AG39">
        <v>3</v>
      </c>
    </row>
    <row r="40" spans="1:33" x14ac:dyDescent="0.25">
      <c r="A40" s="28" t="s">
        <v>50</v>
      </c>
      <c r="B40" s="11"/>
      <c r="C40" s="12"/>
      <c r="D40" s="11"/>
      <c r="E40" s="12"/>
      <c r="F40" s="11"/>
      <c r="G40" s="12"/>
      <c r="H40" s="11"/>
      <c r="I40" s="12"/>
      <c r="J40" s="11"/>
      <c r="K40" s="12"/>
      <c r="L40" s="11"/>
      <c r="M40" s="12"/>
      <c r="N40" s="11"/>
      <c r="O40" s="12"/>
      <c r="P40" s="11"/>
      <c r="Q40" s="12"/>
      <c r="R40" s="11"/>
      <c r="S40" s="12"/>
      <c r="T40" s="11"/>
      <c r="U40" s="12"/>
      <c r="V40" s="11"/>
      <c r="W40" s="12"/>
      <c r="X40" s="11"/>
      <c r="Y40" s="12"/>
      <c r="Z40" s="11"/>
      <c r="AA40" s="12"/>
      <c r="AB40" s="11"/>
      <c r="AC40" s="17">
        <f t="shared" si="6"/>
        <v>0</v>
      </c>
      <c r="AE40" s="18">
        <f>1*12+1*2+1.5+0.75*0.5+1*0.2</f>
        <v>16.074999999999999</v>
      </c>
      <c r="AF40" s="18">
        <f t="shared" si="7"/>
        <v>0</v>
      </c>
      <c r="AG40">
        <v>3</v>
      </c>
    </row>
    <row r="41" spans="1:33" x14ac:dyDescent="0.25">
      <c r="A41" s="28" t="s">
        <v>51</v>
      </c>
      <c r="B41" s="11"/>
      <c r="C41" s="12"/>
      <c r="D41" s="11"/>
      <c r="E41" s="12"/>
      <c r="F41" s="11"/>
      <c r="G41" s="12"/>
      <c r="H41" s="11"/>
      <c r="I41" s="12"/>
      <c r="J41" s="11"/>
      <c r="K41" s="12"/>
      <c r="L41" s="11"/>
      <c r="M41" s="12"/>
      <c r="N41" s="11"/>
      <c r="O41" s="12"/>
      <c r="P41" s="11"/>
      <c r="Q41" s="12"/>
      <c r="R41" s="11"/>
      <c r="S41" s="12"/>
      <c r="T41" s="11"/>
      <c r="U41" s="12"/>
      <c r="V41" s="11"/>
      <c r="W41" s="12"/>
      <c r="X41" s="11"/>
      <c r="Y41" s="12"/>
      <c r="Z41" s="11"/>
      <c r="AA41" s="12"/>
      <c r="AB41" s="11"/>
      <c r="AC41" s="17">
        <f t="shared" si="6"/>
        <v>0</v>
      </c>
      <c r="AE41" s="18">
        <f>1*12+1*2+1.5+0.75*0.5+1*0.2</f>
        <v>16.074999999999999</v>
      </c>
      <c r="AF41" s="18">
        <f t="shared" si="7"/>
        <v>0</v>
      </c>
      <c r="AG41">
        <v>3</v>
      </c>
    </row>
    <row r="42" spans="1:33" x14ac:dyDescent="0.25">
      <c r="A42" s="26" t="s">
        <v>52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17">
        <f t="shared" si="6"/>
        <v>0</v>
      </c>
      <c r="AF42" s="18"/>
      <c r="AG42">
        <v>3</v>
      </c>
    </row>
    <row r="43" spans="1:33" x14ac:dyDescent="0.25">
      <c r="A43" s="28" t="s">
        <v>53</v>
      </c>
      <c r="B43" s="11">
        <v>2</v>
      </c>
      <c r="C43" s="12">
        <v>5</v>
      </c>
      <c r="D43" s="11">
        <v>3</v>
      </c>
      <c r="E43" s="12"/>
      <c r="F43" s="11"/>
      <c r="G43" s="12">
        <v>2</v>
      </c>
      <c r="H43" s="11">
        <v>4</v>
      </c>
      <c r="I43" s="12"/>
      <c r="J43" s="11">
        <v>11</v>
      </c>
      <c r="K43" s="12"/>
      <c r="L43" s="11">
        <v>3</v>
      </c>
      <c r="M43" s="12">
        <v>2</v>
      </c>
      <c r="N43" s="11">
        <v>3</v>
      </c>
      <c r="O43" s="12">
        <v>3</v>
      </c>
      <c r="P43" s="11">
        <v>3</v>
      </c>
      <c r="Q43" s="12">
        <v>5</v>
      </c>
      <c r="R43" s="11">
        <v>4</v>
      </c>
      <c r="S43" s="12">
        <v>2</v>
      </c>
      <c r="T43" s="11">
        <v>6</v>
      </c>
      <c r="U43" s="12">
        <v>3</v>
      </c>
      <c r="V43" s="11">
        <v>2</v>
      </c>
      <c r="W43" s="12">
        <v>2</v>
      </c>
      <c r="X43" s="11">
        <v>1</v>
      </c>
      <c r="Y43" s="12">
        <v>5</v>
      </c>
      <c r="Z43" s="11">
        <v>10</v>
      </c>
      <c r="AA43" s="12"/>
      <c r="AB43" s="11"/>
      <c r="AC43" s="17">
        <f t="shared" si="6"/>
        <v>81</v>
      </c>
      <c r="AE43" s="18">
        <f>0.25*12+0.5*2*0.5</f>
        <v>3.5</v>
      </c>
      <c r="AF43" s="18">
        <f t="shared" ref="AF43:AF53" si="8">AE43*AC43</f>
        <v>283.5</v>
      </c>
      <c r="AG43">
        <v>3</v>
      </c>
    </row>
    <row r="44" spans="1:33" x14ac:dyDescent="0.25">
      <c r="A44" s="28" t="s">
        <v>54</v>
      </c>
      <c r="B44" s="11"/>
      <c r="C44" s="12">
        <v>1</v>
      </c>
      <c r="D44" s="11"/>
      <c r="E44" s="12">
        <v>3</v>
      </c>
      <c r="F44" s="11">
        <v>1</v>
      </c>
      <c r="G44" s="12">
        <v>1</v>
      </c>
      <c r="H44" s="11">
        <v>3</v>
      </c>
      <c r="I44" s="12"/>
      <c r="J44" s="11"/>
      <c r="K44" s="12"/>
      <c r="L44" s="11">
        <v>1</v>
      </c>
      <c r="M44" s="12"/>
      <c r="N44" s="11"/>
      <c r="O44" s="12"/>
      <c r="P44" s="11">
        <v>4</v>
      </c>
      <c r="Q44" s="12">
        <v>7</v>
      </c>
      <c r="R44" s="11"/>
      <c r="S44" s="12"/>
      <c r="T44" s="11"/>
      <c r="U44" s="12">
        <v>2</v>
      </c>
      <c r="V44" s="11"/>
      <c r="W44" s="12"/>
      <c r="X44" s="11">
        <v>2</v>
      </c>
      <c r="Y44" s="12">
        <v>1</v>
      </c>
      <c r="Z44" s="11">
        <v>1</v>
      </c>
      <c r="AA44" s="12">
        <v>2</v>
      </c>
      <c r="AB44" s="11"/>
      <c r="AC44" s="17">
        <f t="shared" si="6"/>
        <v>29</v>
      </c>
      <c r="AE44" s="18">
        <f>0.33*12+0.5*2*0.5</f>
        <v>4.46</v>
      </c>
      <c r="AF44" s="18">
        <f t="shared" si="8"/>
        <v>129.34</v>
      </c>
      <c r="AG44">
        <v>3</v>
      </c>
    </row>
    <row r="45" spans="1:33" x14ac:dyDescent="0.25">
      <c r="A45" s="28" t="s">
        <v>55</v>
      </c>
      <c r="B45" s="11">
        <v>1</v>
      </c>
      <c r="C45" s="12">
        <v>1</v>
      </c>
      <c r="D45" s="11">
        <v>2</v>
      </c>
      <c r="E45" s="12"/>
      <c r="F45" s="11"/>
      <c r="G45" s="12"/>
      <c r="H45" s="11"/>
      <c r="I45" s="12">
        <v>1</v>
      </c>
      <c r="J45" s="11"/>
      <c r="K45" s="12">
        <v>1</v>
      </c>
      <c r="L45" s="11">
        <v>1</v>
      </c>
      <c r="M45" s="12">
        <v>1</v>
      </c>
      <c r="N45" s="11">
        <v>1</v>
      </c>
      <c r="O45" s="12">
        <v>1</v>
      </c>
      <c r="P45" s="11"/>
      <c r="Q45" s="12"/>
      <c r="R45" s="11">
        <v>1</v>
      </c>
      <c r="S45" s="12">
        <v>1</v>
      </c>
      <c r="T45" s="11">
        <v>1</v>
      </c>
      <c r="U45" s="12"/>
      <c r="V45" s="11">
        <v>1</v>
      </c>
      <c r="W45" s="12">
        <v>2</v>
      </c>
      <c r="X45" s="11"/>
      <c r="Y45" s="12">
        <v>1</v>
      </c>
      <c r="Z45" s="11">
        <v>1</v>
      </c>
      <c r="AA45" s="12"/>
      <c r="AB45" s="11">
        <v>1</v>
      </c>
      <c r="AC45" s="17">
        <f t="shared" si="6"/>
        <v>19</v>
      </c>
      <c r="AE45" s="18">
        <f>0.5*12+0.5*2*0.5</f>
        <v>6.5</v>
      </c>
      <c r="AF45" s="18">
        <f t="shared" si="8"/>
        <v>123.5</v>
      </c>
      <c r="AG45">
        <v>3</v>
      </c>
    </row>
    <row r="46" spans="1:33" x14ac:dyDescent="0.25">
      <c r="A46" s="28" t="s">
        <v>56</v>
      </c>
      <c r="B46" s="11"/>
      <c r="C46" s="12"/>
      <c r="D46" s="11"/>
      <c r="E46" s="12"/>
      <c r="F46" s="11"/>
      <c r="G46" s="12"/>
      <c r="H46" s="11"/>
      <c r="I46" s="12"/>
      <c r="J46" s="11"/>
      <c r="K46" s="12"/>
      <c r="L46" s="11"/>
      <c r="M46" s="12"/>
      <c r="N46" s="11"/>
      <c r="O46" s="12"/>
      <c r="P46" s="11"/>
      <c r="Q46" s="12"/>
      <c r="R46" s="11"/>
      <c r="S46" s="12"/>
      <c r="T46" s="11"/>
      <c r="U46" s="12"/>
      <c r="V46" s="11"/>
      <c r="W46" s="12"/>
      <c r="X46" s="11"/>
      <c r="Y46" s="12"/>
      <c r="Z46" s="11"/>
      <c r="AA46" s="12"/>
      <c r="AB46" s="11"/>
      <c r="AC46" s="17">
        <f t="shared" si="6"/>
        <v>0</v>
      </c>
      <c r="AF46" s="18">
        <f t="shared" si="8"/>
        <v>0</v>
      </c>
      <c r="AG46">
        <v>3</v>
      </c>
    </row>
    <row r="47" spans="1:33" x14ac:dyDescent="0.25">
      <c r="A47" s="28" t="s">
        <v>57</v>
      </c>
      <c r="B47" s="11"/>
      <c r="C47" s="12"/>
      <c r="D47" s="11"/>
      <c r="E47" s="12"/>
      <c r="F47" s="11"/>
      <c r="G47" s="12"/>
      <c r="H47" s="11"/>
      <c r="I47" s="12"/>
      <c r="J47" s="11"/>
      <c r="K47" s="12"/>
      <c r="L47" s="11"/>
      <c r="M47" s="12"/>
      <c r="N47" s="11"/>
      <c r="O47" s="12"/>
      <c r="P47" s="11"/>
      <c r="Q47" s="12"/>
      <c r="R47" s="11"/>
      <c r="S47" s="12"/>
      <c r="T47" s="11"/>
      <c r="U47" s="12"/>
      <c r="V47" s="11"/>
      <c r="W47" s="12"/>
      <c r="X47" s="11"/>
      <c r="Y47" s="12"/>
      <c r="Z47" s="11"/>
      <c r="AA47" s="12"/>
      <c r="AB47" s="11"/>
      <c r="AC47" s="17">
        <f t="shared" si="6"/>
        <v>0</v>
      </c>
      <c r="AF47" s="18">
        <f t="shared" si="8"/>
        <v>0</v>
      </c>
      <c r="AG47">
        <v>3</v>
      </c>
    </row>
    <row r="48" spans="1:33" x14ac:dyDescent="0.25">
      <c r="A48" s="26" t="s">
        <v>58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17">
        <f t="shared" si="6"/>
        <v>0</v>
      </c>
      <c r="AF48" s="18">
        <f t="shared" si="8"/>
        <v>0</v>
      </c>
      <c r="AG48">
        <v>3</v>
      </c>
    </row>
    <row r="49" spans="1:33" x14ac:dyDescent="0.25">
      <c r="A49" s="28" t="s">
        <v>59</v>
      </c>
      <c r="B49" s="11"/>
      <c r="C49" s="12"/>
      <c r="D49" s="11"/>
      <c r="E49" s="12"/>
      <c r="F49" s="11">
        <v>1</v>
      </c>
      <c r="G49" s="12"/>
      <c r="H49" s="11">
        <v>2</v>
      </c>
      <c r="I49" s="12"/>
      <c r="J49" s="11"/>
      <c r="K49" s="12"/>
      <c r="L49" s="11"/>
      <c r="M49" s="12"/>
      <c r="N49" s="11">
        <v>1</v>
      </c>
      <c r="O49" s="12"/>
      <c r="P49" s="11">
        <v>1</v>
      </c>
      <c r="Q49" s="12">
        <v>2</v>
      </c>
      <c r="R49" s="11"/>
      <c r="S49" s="12"/>
      <c r="T49" s="11"/>
      <c r="U49" s="12"/>
      <c r="V49" s="11"/>
      <c r="W49" s="12"/>
      <c r="X49" s="11">
        <v>1</v>
      </c>
      <c r="Y49" s="12"/>
      <c r="Z49" s="11"/>
      <c r="AA49" s="12">
        <v>1</v>
      </c>
      <c r="AB49" s="11"/>
      <c r="AC49" s="17">
        <f t="shared" si="6"/>
        <v>9</v>
      </c>
      <c r="AE49" s="18">
        <f>0.2*24+0.16+4+2+4*0.25</f>
        <v>11.96</v>
      </c>
      <c r="AF49" s="18">
        <f t="shared" si="8"/>
        <v>107.64000000000001</v>
      </c>
      <c r="AG49">
        <v>3</v>
      </c>
    </row>
    <row r="50" spans="1:33" x14ac:dyDescent="0.25">
      <c r="A50" s="28" t="s">
        <v>60</v>
      </c>
      <c r="B50" s="11"/>
      <c r="C50" s="12"/>
      <c r="D50" s="11"/>
      <c r="E50" s="12"/>
      <c r="F50" s="11"/>
      <c r="G50" s="12"/>
      <c r="H50" s="11"/>
      <c r="I50" s="12"/>
      <c r="J50" s="11"/>
      <c r="K50" s="12"/>
      <c r="L50" s="11"/>
      <c r="M50" s="12"/>
      <c r="N50" s="11"/>
      <c r="O50" s="12"/>
      <c r="P50" s="11"/>
      <c r="Q50" s="12"/>
      <c r="R50" s="11"/>
      <c r="S50" s="12"/>
      <c r="T50" s="11"/>
      <c r="U50" s="12"/>
      <c r="V50" s="11"/>
      <c r="W50" s="12"/>
      <c r="X50" s="11"/>
      <c r="Y50" s="12"/>
      <c r="Z50" s="11"/>
      <c r="AA50" s="12"/>
      <c r="AB50" s="11"/>
      <c r="AC50" s="17">
        <f t="shared" si="6"/>
        <v>0</v>
      </c>
      <c r="AF50" s="18">
        <f t="shared" si="8"/>
        <v>0</v>
      </c>
      <c r="AG50">
        <v>3</v>
      </c>
    </row>
    <row r="51" spans="1:33" x14ac:dyDescent="0.25">
      <c r="A51" s="28" t="s">
        <v>61</v>
      </c>
      <c r="B51" s="11"/>
      <c r="C51" s="12"/>
      <c r="D51" s="11"/>
      <c r="E51" s="12"/>
      <c r="F51" s="11"/>
      <c r="G51" s="12"/>
      <c r="H51" s="11"/>
      <c r="I51" s="12"/>
      <c r="J51" s="11"/>
      <c r="K51" s="12"/>
      <c r="L51" s="11"/>
      <c r="M51" s="12"/>
      <c r="N51" s="11"/>
      <c r="O51" s="12"/>
      <c r="P51" s="11"/>
      <c r="Q51" s="12"/>
      <c r="R51" s="11"/>
      <c r="S51" s="12"/>
      <c r="T51" s="11"/>
      <c r="U51" s="12"/>
      <c r="V51" s="11"/>
      <c r="W51" s="12"/>
      <c r="X51" s="11"/>
      <c r="Y51" s="12"/>
      <c r="Z51" s="11"/>
      <c r="AA51" s="12"/>
      <c r="AB51" s="11"/>
      <c r="AC51" s="17">
        <f t="shared" si="6"/>
        <v>0</v>
      </c>
      <c r="AE51" s="18">
        <f>0.08*12+0.08*4+1+2*0.2</f>
        <v>2.68</v>
      </c>
      <c r="AF51" s="18">
        <f t="shared" si="8"/>
        <v>0</v>
      </c>
      <c r="AG51">
        <v>3</v>
      </c>
    </row>
    <row r="52" spans="1:33" x14ac:dyDescent="0.25">
      <c r="A52" s="28" t="s">
        <v>62</v>
      </c>
      <c r="B52" s="11"/>
      <c r="C52" s="12"/>
      <c r="D52" s="11"/>
      <c r="E52" s="12"/>
      <c r="F52" s="11"/>
      <c r="G52" s="12"/>
      <c r="H52" s="11"/>
      <c r="I52" s="12"/>
      <c r="J52" s="11"/>
      <c r="K52" s="12"/>
      <c r="L52" s="11"/>
      <c r="M52" s="12"/>
      <c r="N52" s="11">
        <v>1</v>
      </c>
      <c r="O52" s="12"/>
      <c r="P52" s="11"/>
      <c r="Q52" s="12"/>
      <c r="R52" s="11"/>
      <c r="S52" s="12"/>
      <c r="T52" s="11"/>
      <c r="U52" s="12"/>
      <c r="V52" s="11"/>
      <c r="W52" s="12"/>
      <c r="X52" s="11"/>
      <c r="Y52" s="12"/>
      <c r="Z52" s="11"/>
      <c r="AA52" s="12"/>
      <c r="AB52" s="11">
        <v>1</v>
      </c>
      <c r="AC52" s="17">
        <f t="shared" si="6"/>
        <v>2</v>
      </c>
      <c r="AE52" s="18">
        <f>0.33*4+0.75+2*0.5</f>
        <v>3.0700000000000003</v>
      </c>
      <c r="AF52" s="18">
        <f t="shared" si="8"/>
        <v>6.1400000000000006</v>
      </c>
      <c r="AG52">
        <v>3</v>
      </c>
    </row>
    <row r="53" spans="1:33" x14ac:dyDescent="0.25">
      <c r="A53" s="28" t="s">
        <v>63</v>
      </c>
      <c r="B53" s="11"/>
      <c r="C53" s="12"/>
      <c r="D53" s="11"/>
      <c r="E53" s="12"/>
      <c r="F53" s="11"/>
      <c r="G53" s="12"/>
      <c r="H53" s="11"/>
      <c r="I53" s="12"/>
      <c r="J53" s="11"/>
      <c r="K53" s="12"/>
      <c r="L53" s="11"/>
      <c r="M53" s="12"/>
      <c r="N53" s="11"/>
      <c r="O53" s="12"/>
      <c r="P53" s="11"/>
      <c r="Q53" s="12"/>
      <c r="R53" s="11"/>
      <c r="S53" s="12"/>
      <c r="T53" s="11"/>
      <c r="U53" s="12"/>
      <c r="V53" s="11"/>
      <c r="W53" s="12"/>
      <c r="X53" s="11"/>
      <c r="Y53" s="12"/>
      <c r="Z53" s="11"/>
      <c r="AA53" s="12"/>
      <c r="AB53" s="11"/>
      <c r="AC53" s="17">
        <f t="shared" si="6"/>
        <v>0</v>
      </c>
      <c r="AE53" s="18">
        <f>0.5*4+1+2*0.5</f>
        <v>4</v>
      </c>
      <c r="AF53" s="18">
        <f t="shared" si="8"/>
        <v>0</v>
      </c>
      <c r="AG53">
        <v>3</v>
      </c>
    </row>
    <row r="54" spans="1:33" x14ac:dyDescent="0.25">
      <c r="A54" s="6" t="s">
        <v>64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13"/>
      <c r="AF54" s="13"/>
      <c r="AG54">
        <v>3</v>
      </c>
    </row>
    <row r="55" spans="1:33" ht="15" customHeight="1" x14ac:dyDescent="0.25">
      <c r="A55" s="10" t="s">
        <v>64</v>
      </c>
      <c r="B55" s="11"/>
      <c r="C55" s="12">
        <v>1</v>
      </c>
      <c r="D55" s="11">
        <v>1</v>
      </c>
      <c r="E55" s="12"/>
      <c r="F55" s="11"/>
      <c r="G55" s="12"/>
      <c r="H55" s="11"/>
      <c r="I55" s="12">
        <v>1</v>
      </c>
      <c r="J55" s="11">
        <v>1</v>
      </c>
      <c r="K55" s="12">
        <v>1</v>
      </c>
      <c r="L55" s="11">
        <v>1</v>
      </c>
      <c r="M55" s="12">
        <v>1</v>
      </c>
      <c r="N55" s="11">
        <v>1</v>
      </c>
      <c r="O55" s="12">
        <v>1</v>
      </c>
      <c r="P55" s="11"/>
      <c r="Q55" s="12"/>
      <c r="R55" s="11">
        <v>1</v>
      </c>
      <c r="S55" s="12">
        <v>1</v>
      </c>
      <c r="T55" s="11">
        <v>1</v>
      </c>
      <c r="U55" s="12"/>
      <c r="V55" s="11">
        <v>1</v>
      </c>
      <c r="W55" s="12">
        <v>1</v>
      </c>
      <c r="X55" s="11">
        <v>1</v>
      </c>
      <c r="Y55" s="12">
        <v>1</v>
      </c>
      <c r="Z55" s="11">
        <v>1</v>
      </c>
      <c r="AA55" s="12"/>
      <c r="AB55" s="11">
        <v>1</v>
      </c>
      <c r="AC55" s="17">
        <f>SUM(B55:AB55)</f>
        <v>18</v>
      </c>
      <c r="AE55" s="18">
        <v>1</v>
      </c>
      <c r="AF55" s="18">
        <f t="shared" ref="AF55" si="9">AE55*AC55</f>
        <v>18</v>
      </c>
      <c r="AG55">
        <v>3</v>
      </c>
    </row>
    <row r="56" spans="1:33" x14ac:dyDescent="0.25">
      <c r="A56" s="10" t="s">
        <v>65</v>
      </c>
      <c r="B56" s="11"/>
      <c r="C56" s="12"/>
      <c r="D56" s="11"/>
      <c r="E56" s="12"/>
      <c r="F56" s="11"/>
      <c r="G56" s="12"/>
      <c r="H56" s="11"/>
      <c r="I56" s="12"/>
      <c r="J56" s="11"/>
      <c r="K56" s="12"/>
      <c r="L56" s="11"/>
      <c r="M56" s="12"/>
      <c r="N56" s="11"/>
      <c r="O56" s="12"/>
      <c r="P56" s="11"/>
      <c r="Q56" s="12"/>
      <c r="R56" s="11"/>
      <c r="S56" s="12"/>
      <c r="T56" s="11"/>
      <c r="U56" s="12"/>
      <c r="V56" s="11"/>
      <c r="W56" s="12"/>
      <c r="X56" s="11"/>
      <c r="Y56" s="12"/>
      <c r="Z56" s="11"/>
      <c r="AA56" s="12"/>
      <c r="AB56" s="11"/>
      <c r="AC56" s="17">
        <f>SUM(B56:AB56)</f>
        <v>0</v>
      </c>
      <c r="AF56" s="18"/>
      <c r="AG56">
        <v>3</v>
      </c>
    </row>
    <row r="57" spans="1:33" x14ac:dyDescent="0.25">
      <c r="A57" s="10" t="s">
        <v>66</v>
      </c>
      <c r="B57" s="11"/>
      <c r="C57" s="12"/>
      <c r="D57" s="11"/>
      <c r="E57" s="12"/>
      <c r="F57" s="11"/>
      <c r="G57" s="12"/>
      <c r="H57" s="11"/>
      <c r="I57" s="12"/>
      <c r="J57" s="11"/>
      <c r="K57" s="12"/>
      <c r="L57" s="11"/>
      <c r="M57" s="12"/>
      <c r="N57" s="11"/>
      <c r="O57" s="12"/>
      <c r="P57" s="11"/>
      <c r="Q57" s="12"/>
      <c r="R57" s="11"/>
      <c r="S57" s="12"/>
      <c r="T57" s="11"/>
      <c r="U57" s="12"/>
      <c r="V57" s="11"/>
      <c r="W57" s="12"/>
      <c r="X57" s="11"/>
      <c r="Y57" s="12"/>
      <c r="Z57" s="11"/>
      <c r="AA57" s="12"/>
      <c r="AB57" s="11"/>
      <c r="AC57" s="17">
        <f>SUM(B57:AB57)</f>
        <v>0</v>
      </c>
      <c r="AF57" s="18"/>
      <c r="AG57">
        <v>3</v>
      </c>
    </row>
    <row r="58" spans="1:33" x14ac:dyDescent="0.25">
      <c r="A58" s="10" t="s">
        <v>67</v>
      </c>
      <c r="B58" s="11"/>
      <c r="C58" s="12"/>
      <c r="D58" s="11"/>
      <c r="E58" s="12"/>
      <c r="F58" s="11"/>
      <c r="G58" s="12"/>
      <c r="H58" s="11"/>
      <c r="I58" s="12"/>
      <c r="J58" s="11"/>
      <c r="K58" s="12"/>
      <c r="L58" s="11"/>
      <c r="M58" s="12"/>
      <c r="N58" s="11"/>
      <c r="O58" s="12"/>
      <c r="P58" s="11"/>
      <c r="Q58" s="12"/>
      <c r="R58" s="11"/>
      <c r="S58" s="12"/>
      <c r="T58" s="11"/>
      <c r="U58" s="12"/>
      <c r="V58" s="11"/>
      <c r="W58" s="12"/>
      <c r="X58" s="11"/>
      <c r="Y58" s="12"/>
      <c r="Z58" s="11"/>
      <c r="AA58" s="12"/>
      <c r="AB58" s="11"/>
      <c r="AC58" s="17">
        <f>SUM(B58:AB58)</f>
        <v>0</v>
      </c>
      <c r="AF58" s="18"/>
      <c r="AG58">
        <v>3</v>
      </c>
    </row>
    <row r="59" spans="1:33" x14ac:dyDescent="0.25">
      <c r="A59" s="6" t="s">
        <v>68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13"/>
      <c r="AF59" s="13"/>
      <c r="AG59">
        <v>3</v>
      </c>
    </row>
    <row r="60" spans="1:33" ht="15" customHeight="1" x14ac:dyDescent="0.25">
      <c r="A60" s="10" t="s">
        <v>69</v>
      </c>
      <c r="B60" s="11"/>
      <c r="C60" s="12"/>
      <c r="D60" s="11"/>
      <c r="E60" s="12"/>
      <c r="F60" s="11"/>
      <c r="G60" s="12"/>
      <c r="H60" s="11"/>
      <c r="I60" s="12"/>
      <c r="J60" s="11"/>
      <c r="K60" s="12"/>
      <c r="L60" s="11"/>
      <c r="M60" s="12"/>
      <c r="N60" s="11"/>
      <c r="O60" s="12"/>
      <c r="P60" s="11"/>
      <c r="Q60" s="12"/>
      <c r="R60" s="11"/>
      <c r="S60" s="12"/>
      <c r="T60" s="11"/>
      <c r="U60" s="12"/>
      <c r="V60" s="11"/>
      <c r="W60" s="12"/>
      <c r="X60" s="11"/>
      <c r="Y60" s="12"/>
      <c r="Z60" s="11"/>
      <c r="AA60" s="12"/>
      <c r="AB60" s="11"/>
      <c r="AC60" s="17">
        <f>SUM(B60:AB60)</f>
        <v>0</v>
      </c>
      <c r="AF60" s="18"/>
      <c r="AG60">
        <v>3</v>
      </c>
    </row>
    <row r="61" spans="1:33" x14ac:dyDescent="0.25">
      <c r="A61" s="10" t="s">
        <v>70</v>
      </c>
      <c r="B61" s="11">
        <v>1</v>
      </c>
      <c r="C61" s="12"/>
      <c r="D61" s="11"/>
      <c r="E61" s="12"/>
      <c r="F61" s="11"/>
      <c r="G61" s="12"/>
      <c r="H61" s="11"/>
      <c r="I61" s="12"/>
      <c r="J61" s="11"/>
      <c r="K61" s="12"/>
      <c r="L61" s="11"/>
      <c r="M61" s="12"/>
      <c r="N61" s="11"/>
      <c r="O61" s="12"/>
      <c r="P61" s="11"/>
      <c r="Q61" s="12"/>
      <c r="R61" s="11"/>
      <c r="S61" s="12"/>
      <c r="T61" s="11"/>
      <c r="U61" s="12"/>
      <c r="V61" s="11"/>
      <c r="W61" s="12"/>
      <c r="X61" s="11"/>
      <c r="Y61" s="12"/>
      <c r="Z61" s="11"/>
      <c r="AA61" s="12"/>
      <c r="AB61" s="11"/>
      <c r="AC61" s="17">
        <f>SUM(B61:AB61)</f>
        <v>1</v>
      </c>
      <c r="AF61" s="18"/>
      <c r="AG61">
        <v>3</v>
      </c>
    </row>
    <row r="62" spans="1:33" x14ac:dyDescent="0.25">
      <c r="A62" s="10" t="s">
        <v>71</v>
      </c>
      <c r="B62" s="11"/>
      <c r="C62" s="12"/>
      <c r="D62" s="11"/>
      <c r="E62" s="12"/>
      <c r="F62" s="11"/>
      <c r="G62" s="12"/>
      <c r="H62" s="11"/>
      <c r="I62" s="12"/>
      <c r="J62" s="11"/>
      <c r="K62" s="12"/>
      <c r="L62" s="11"/>
      <c r="M62" s="12"/>
      <c r="N62" s="11"/>
      <c r="O62" s="12"/>
      <c r="P62" s="11"/>
      <c r="Q62" s="12"/>
      <c r="R62" s="11"/>
      <c r="S62" s="12"/>
      <c r="T62" s="11"/>
      <c r="U62" s="12"/>
      <c r="V62" s="11"/>
      <c r="W62" s="12"/>
      <c r="X62" s="11"/>
      <c r="Y62" s="12"/>
      <c r="Z62" s="11"/>
      <c r="AA62" s="12"/>
      <c r="AB62" s="11"/>
      <c r="AC62" s="17">
        <f>SUM(B62:AB62)</f>
        <v>0</v>
      </c>
      <c r="AF62" s="18"/>
      <c r="AG62">
        <v>3</v>
      </c>
    </row>
    <row r="63" spans="1:33" x14ac:dyDescent="0.25">
      <c r="A63" s="10" t="s">
        <v>72</v>
      </c>
      <c r="B63" s="11">
        <v>1</v>
      </c>
      <c r="C63" s="12"/>
      <c r="D63" s="11"/>
      <c r="E63" s="12"/>
      <c r="F63" s="11"/>
      <c r="G63" s="12"/>
      <c r="H63" s="11"/>
      <c r="I63" s="12"/>
      <c r="J63" s="11"/>
      <c r="K63" s="12"/>
      <c r="L63" s="11"/>
      <c r="M63" s="12"/>
      <c r="N63" s="11"/>
      <c r="O63" s="12"/>
      <c r="P63" s="11"/>
      <c r="Q63" s="12"/>
      <c r="R63" s="11"/>
      <c r="S63" s="12"/>
      <c r="T63" s="11"/>
      <c r="U63" s="12"/>
      <c r="V63" s="11"/>
      <c r="W63" s="12"/>
      <c r="X63" s="11"/>
      <c r="Y63" s="12"/>
      <c r="Z63" s="11"/>
      <c r="AA63" s="12"/>
      <c r="AB63" s="11"/>
      <c r="AC63" s="17">
        <f>SUM(B63:AB63)</f>
        <v>1</v>
      </c>
      <c r="AF63" s="18"/>
      <c r="AG63">
        <v>3</v>
      </c>
    </row>
    <row r="64" spans="1:33" x14ac:dyDescent="0.25">
      <c r="A64" s="6" t="s">
        <v>73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13"/>
      <c r="AF64" s="13"/>
      <c r="AG64" s="13">
        <f>SUM(AF65:AF69)/$A$1</f>
        <v>0</v>
      </c>
    </row>
    <row r="65" spans="1:36" s="19" customFormat="1" ht="15" customHeight="1" x14ac:dyDescent="0.25">
      <c r="A65" s="14" t="s">
        <v>74</v>
      </c>
      <c r="B65" s="15"/>
      <c r="C65" s="16"/>
      <c r="D65" s="15"/>
      <c r="E65" s="16"/>
      <c r="F65" s="15"/>
      <c r="G65" s="16"/>
      <c r="H65" s="15"/>
      <c r="I65" s="16"/>
      <c r="J65" s="15"/>
      <c r="K65" s="16"/>
      <c r="L65" s="15"/>
      <c r="M65" s="16"/>
      <c r="N65" s="15"/>
      <c r="O65" s="16"/>
      <c r="P65" s="15"/>
      <c r="Q65" s="16"/>
      <c r="R65" s="15"/>
      <c r="S65" s="16"/>
      <c r="T65" s="15"/>
      <c r="U65" s="16"/>
      <c r="V65" s="15"/>
      <c r="W65" s="16"/>
      <c r="X65" s="15"/>
      <c r="Y65" s="16"/>
      <c r="Z65" s="15"/>
      <c r="AA65" s="16"/>
      <c r="AB65" s="15"/>
      <c r="AC65" s="17">
        <f>SUM(B65:AB65)</f>
        <v>0</v>
      </c>
      <c r="AD65" s="17"/>
      <c r="AE65" s="18">
        <f>1</f>
        <v>1</v>
      </c>
      <c r="AF65" s="18">
        <f>AE65*AC65</f>
        <v>0</v>
      </c>
      <c r="AG65">
        <v>2</v>
      </c>
    </row>
    <row r="66" spans="1:36" s="19" customFormat="1" x14ac:dyDescent="0.25">
      <c r="A66" s="14" t="s">
        <v>75</v>
      </c>
      <c r="B66" s="15"/>
      <c r="C66" s="16"/>
      <c r="D66" s="15"/>
      <c r="E66" s="16"/>
      <c r="F66" s="15"/>
      <c r="G66" s="16"/>
      <c r="H66" s="15"/>
      <c r="I66" s="16"/>
      <c r="J66" s="15"/>
      <c r="K66" s="16"/>
      <c r="L66" s="15"/>
      <c r="M66" s="16"/>
      <c r="N66" s="15"/>
      <c r="O66" s="16"/>
      <c r="P66" s="15"/>
      <c r="Q66" s="16"/>
      <c r="R66" s="15"/>
      <c r="S66" s="16"/>
      <c r="T66" s="15"/>
      <c r="U66" s="16"/>
      <c r="V66" s="15"/>
      <c r="W66" s="16"/>
      <c r="X66" s="15"/>
      <c r="Y66" s="16"/>
      <c r="Z66" s="15"/>
      <c r="AA66" s="16"/>
      <c r="AB66" s="15"/>
      <c r="AC66" s="17">
        <f>SUM(B66:AB66)</f>
        <v>0</v>
      </c>
      <c r="AD66" s="17"/>
      <c r="AE66" s="18">
        <v>0.75</v>
      </c>
      <c r="AF66" s="18">
        <f>AE66*AC66</f>
        <v>0</v>
      </c>
      <c r="AG66">
        <v>2</v>
      </c>
    </row>
    <row r="67" spans="1:36" s="19" customFormat="1" x14ac:dyDescent="0.25">
      <c r="A67" s="14" t="s">
        <v>76</v>
      </c>
      <c r="B67" s="15"/>
      <c r="C67" s="16"/>
      <c r="D67" s="15"/>
      <c r="E67" s="16"/>
      <c r="F67" s="15"/>
      <c r="G67" s="16"/>
      <c r="H67" s="15"/>
      <c r="I67" s="16"/>
      <c r="J67" s="15"/>
      <c r="K67" s="16"/>
      <c r="L67" s="15"/>
      <c r="M67" s="16"/>
      <c r="N67" s="15"/>
      <c r="O67" s="16"/>
      <c r="P67" s="15"/>
      <c r="Q67" s="16"/>
      <c r="R67" s="15"/>
      <c r="S67" s="16"/>
      <c r="T67" s="15"/>
      <c r="U67" s="16"/>
      <c r="V67" s="15"/>
      <c r="W67" s="16"/>
      <c r="X67" s="15"/>
      <c r="Y67" s="16"/>
      <c r="Z67" s="15"/>
      <c r="AA67" s="16"/>
      <c r="AB67" s="15"/>
      <c r="AC67" s="17">
        <f>SUM(B67:AB67)</f>
        <v>0</v>
      </c>
      <c r="AD67" s="17"/>
      <c r="AE67" s="18">
        <f>0.5*12+2</f>
        <v>8</v>
      </c>
      <c r="AF67" s="18">
        <f>AE67*AC67</f>
        <v>0</v>
      </c>
      <c r="AG67">
        <v>2</v>
      </c>
    </row>
    <row r="68" spans="1:36" s="19" customFormat="1" x14ac:dyDescent="0.25">
      <c r="A68" s="14" t="s">
        <v>77</v>
      </c>
      <c r="B68" s="15"/>
      <c r="C68" s="16"/>
      <c r="D68" s="15"/>
      <c r="E68" s="16"/>
      <c r="F68" s="15"/>
      <c r="G68" s="16"/>
      <c r="H68" s="15"/>
      <c r="I68" s="16"/>
      <c r="J68" s="15"/>
      <c r="K68" s="16"/>
      <c r="L68" s="15"/>
      <c r="M68" s="16"/>
      <c r="N68" s="15"/>
      <c r="O68" s="16"/>
      <c r="P68" s="15"/>
      <c r="Q68" s="16"/>
      <c r="R68" s="15"/>
      <c r="S68" s="16"/>
      <c r="T68" s="15"/>
      <c r="U68" s="16"/>
      <c r="V68" s="15"/>
      <c r="W68" s="16"/>
      <c r="X68" s="15"/>
      <c r="Y68" s="16"/>
      <c r="Z68" s="15"/>
      <c r="AA68" s="16"/>
      <c r="AB68" s="15"/>
      <c r="AC68" s="17">
        <f>SUM(B68:AB68)</f>
        <v>0</v>
      </c>
      <c r="AD68" s="17"/>
      <c r="AE68" s="18">
        <f>0.75*2</f>
        <v>1.5</v>
      </c>
      <c r="AF68" s="18">
        <f>AE68*AC68</f>
        <v>0</v>
      </c>
      <c r="AG68">
        <v>2</v>
      </c>
    </row>
    <row r="69" spans="1:36" s="19" customFormat="1" x14ac:dyDescent="0.25">
      <c r="A69" s="14" t="s">
        <v>78</v>
      </c>
      <c r="B69" s="15"/>
      <c r="C69" s="16"/>
      <c r="D69" s="15"/>
      <c r="E69" s="16"/>
      <c r="F69" s="15"/>
      <c r="G69" s="16"/>
      <c r="H69" s="15"/>
      <c r="I69" s="16"/>
      <c r="J69" s="15"/>
      <c r="K69" s="16"/>
      <c r="L69" s="15"/>
      <c r="M69" s="16"/>
      <c r="N69" s="15"/>
      <c r="O69" s="16"/>
      <c r="P69" s="15"/>
      <c r="Q69" s="16"/>
      <c r="R69" s="15"/>
      <c r="S69" s="16"/>
      <c r="T69" s="15"/>
      <c r="U69" s="16"/>
      <c r="V69" s="15"/>
      <c r="W69" s="16"/>
      <c r="X69" s="15"/>
      <c r="Y69" s="16"/>
      <c r="Z69" s="15"/>
      <c r="AA69" s="16"/>
      <c r="AB69" s="15"/>
      <c r="AC69" s="17">
        <f>SUM(B69:AB69)</f>
        <v>0</v>
      </c>
      <c r="AD69" s="17"/>
      <c r="AE69" s="18"/>
      <c r="AF69" s="18"/>
      <c r="AG69">
        <v>2</v>
      </c>
    </row>
    <row r="70" spans="1:36" x14ac:dyDescent="0.25">
      <c r="A70" s="6" t="s">
        <v>79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13"/>
      <c r="AF70" s="13"/>
      <c r="AG70" s="13">
        <f>SUM(AF71:AF75)/$A$1</f>
        <v>2.2177777777777781</v>
      </c>
    </row>
    <row r="71" spans="1:36" x14ac:dyDescent="0.25">
      <c r="A71" s="10" t="s">
        <v>80</v>
      </c>
      <c r="B71" s="11">
        <v>1</v>
      </c>
      <c r="C71" s="12">
        <v>1</v>
      </c>
      <c r="D71" s="11">
        <v>1</v>
      </c>
      <c r="E71" s="12"/>
      <c r="F71" s="11"/>
      <c r="G71" s="12">
        <v>1</v>
      </c>
      <c r="H71" s="11"/>
      <c r="I71" s="12">
        <v>1</v>
      </c>
      <c r="J71" s="11"/>
      <c r="K71" s="12">
        <v>1</v>
      </c>
      <c r="L71" s="11"/>
      <c r="M71" s="12">
        <v>1</v>
      </c>
      <c r="N71" s="11">
        <v>1</v>
      </c>
      <c r="O71" s="12">
        <v>1</v>
      </c>
      <c r="P71" s="11"/>
      <c r="Q71" s="12"/>
      <c r="R71" s="11"/>
      <c r="S71" s="12"/>
      <c r="T71" s="11">
        <v>1</v>
      </c>
      <c r="U71" s="12"/>
      <c r="V71" s="11">
        <v>1</v>
      </c>
      <c r="W71" s="12">
        <v>1</v>
      </c>
      <c r="X71" s="11"/>
      <c r="Y71" s="12"/>
      <c r="Z71" s="11">
        <v>1</v>
      </c>
      <c r="AA71" s="12"/>
      <c r="AB71" s="11"/>
      <c r="AC71" s="17">
        <f>SUM(B71:AB71)</f>
        <v>13</v>
      </c>
      <c r="AE71" s="18">
        <v>1</v>
      </c>
      <c r="AF71" s="18">
        <f>AE71*AC71</f>
        <v>13</v>
      </c>
      <c r="AG71">
        <v>3</v>
      </c>
    </row>
    <row r="72" spans="1:36" x14ac:dyDescent="0.25">
      <c r="A72" s="10" t="s">
        <v>81</v>
      </c>
      <c r="B72" s="11">
        <v>1</v>
      </c>
      <c r="C72" s="12">
        <v>1</v>
      </c>
      <c r="D72" s="11">
        <v>1</v>
      </c>
      <c r="E72" s="12"/>
      <c r="F72" s="11"/>
      <c r="G72" s="12"/>
      <c r="H72" s="11"/>
      <c r="I72" s="12">
        <v>1</v>
      </c>
      <c r="J72" s="11"/>
      <c r="K72" s="12">
        <v>1</v>
      </c>
      <c r="L72" s="11"/>
      <c r="M72" s="12">
        <v>2</v>
      </c>
      <c r="N72" s="11">
        <v>2</v>
      </c>
      <c r="O72" s="12">
        <v>1</v>
      </c>
      <c r="P72" s="11"/>
      <c r="Q72" s="12"/>
      <c r="R72" s="11"/>
      <c r="S72" s="12"/>
      <c r="T72" s="11"/>
      <c r="U72" s="12"/>
      <c r="V72" s="11">
        <v>1</v>
      </c>
      <c r="W72" s="12">
        <v>1</v>
      </c>
      <c r="X72" s="11"/>
      <c r="Y72" s="12"/>
      <c r="Z72" s="11">
        <v>1</v>
      </c>
      <c r="AA72" s="12"/>
      <c r="AB72" s="11"/>
      <c r="AC72" s="17">
        <f>SUM(B72:AB72)</f>
        <v>13</v>
      </c>
      <c r="AE72" s="18">
        <f>0.05*12+0.08*4+1+0.16*4</f>
        <v>2.56</v>
      </c>
      <c r="AF72" s="18">
        <f>AE72*AC72</f>
        <v>33.28</v>
      </c>
      <c r="AG72">
        <v>3</v>
      </c>
    </row>
    <row r="73" spans="1:36" x14ac:dyDescent="0.25">
      <c r="A73" s="10" t="s">
        <v>82</v>
      </c>
      <c r="B73" s="11">
        <v>1</v>
      </c>
      <c r="C73" s="12"/>
      <c r="D73" s="11"/>
      <c r="E73" s="12"/>
      <c r="F73" s="11"/>
      <c r="G73" s="12"/>
      <c r="H73" s="11"/>
      <c r="I73" s="12"/>
      <c r="J73" s="11"/>
      <c r="K73" s="12">
        <v>1</v>
      </c>
      <c r="L73" s="11"/>
      <c r="M73" s="12"/>
      <c r="N73" s="11">
        <v>1</v>
      </c>
      <c r="O73" s="12">
        <v>1</v>
      </c>
      <c r="P73" s="11"/>
      <c r="Q73" s="12"/>
      <c r="R73" s="11"/>
      <c r="S73" s="12"/>
      <c r="T73" s="11"/>
      <c r="U73" s="12"/>
      <c r="V73" s="11"/>
      <c r="W73" s="12">
        <v>1</v>
      </c>
      <c r="X73" s="11"/>
      <c r="Y73" s="12"/>
      <c r="Z73" s="11"/>
      <c r="AA73" s="12"/>
      <c r="AB73" s="11"/>
      <c r="AC73" s="17">
        <f>SUM(B73:AB73)</f>
        <v>5</v>
      </c>
      <c r="AE73" s="18">
        <f>0.16*12</f>
        <v>1.92</v>
      </c>
      <c r="AF73" s="18">
        <f>AE73*AC73</f>
        <v>9.6</v>
      </c>
      <c r="AG73">
        <v>3</v>
      </c>
    </row>
    <row r="74" spans="1:36" x14ac:dyDescent="0.25">
      <c r="A74" s="6" t="s">
        <v>83</v>
      </c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13"/>
      <c r="AF74" s="13"/>
    </row>
    <row r="75" spans="1:36" x14ac:dyDescent="0.25">
      <c r="A75" s="10" t="s">
        <v>84</v>
      </c>
      <c r="B75" s="11"/>
      <c r="C75" s="12">
        <v>1</v>
      </c>
      <c r="D75" s="11"/>
      <c r="E75" s="12"/>
      <c r="F75" s="11"/>
      <c r="G75" s="12"/>
      <c r="H75" s="11"/>
      <c r="I75" s="12"/>
      <c r="J75" s="11"/>
      <c r="K75" s="12"/>
      <c r="L75" s="11"/>
      <c r="M75" s="12"/>
      <c r="N75" s="11"/>
      <c r="O75" s="12"/>
      <c r="P75" s="11">
        <v>1</v>
      </c>
      <c r="Q75" s="12"/>
      <c r="R75" s="11"/>
      <c r="S75" s="12"/>
      <c r="T75" s="11"/>
      <c r="U75" s="12"/>
      <c r="V75" s="11"/>
      <c r="W75" s="12">
        <v>1</v>
      </c>
      <c r="X75" s="11"/>
      <c r="Y75" s="12">
        <v>1</v>
      </c>
      <c r="Z75" s="11"/>
      <c r="AA75" s="12"/>
      <c r="AB75" s="11"/>
      <c r="AC75" s="17">
        <f>SUM(B75:AB75)</f>
        <v>4</v>
      </c>
      <c r="AE75" s="18">
        <v>1</v>
      </c>
      <c r="AF75" s="18">
        <f>AE75*AC75</f>
        <v>4</v>
      </c>
      <c r="AG75">
        <v>3</v>
      </c>
    </row>
    <row r="76" spans="1:36" x14ac:dyDescent="0.25">
      <c r="A76" s="10" t="s">
        <v>85</v>
      </c>
      <c r="B76" s="11"/>
      <c r="C76" s="12">
        <v>1</v>
      </c>
      <c r="D76" s="11"/>
      <c r="E76" s="12"/>
      <c r="F76" s="11"/>
      <c r="G76" s="12"/>
      <c r="H76" s="11"/>
      <c r="I76" s="12"/>
      <c r="J76" s="11"/>
      <c r="K76" s="12">
        <v>1</v>
      </c>
      <c r="L76" s="11"/>
      <c r="M76" s="12"/>
      <c r="N76" s="11"/>
      <c r="O76" s="12"/>
      <c r="P76" s="11">
        <v>1</v>
      </c>
      <c r="Q76" s="12"/>
      <c r="R76" s="11"/>
      <c r="S76" s="12"/>
      <c r="T76" s="11"/>
      <c r="U76" s="12"/>
      <c r="V76" s="11"/>
      <c r="W76" s="12">
        <v>1</v>
      </c>
      <c r="X76" s="11"/>
      <c r="Y76" s="12">
        <v>1</v>
      </c>
      <c r="Z76" s="11"/>
      <c r="AA76" s="12"/>
      <c r="AB76" s="11"/>
      <c r="AC76" s="17">
        <f>SUM(B76:AB76)</f>
        <v>5</v>
      </c>
      <c r="AE76" s="18">
        <f>1.5*2</f>
        <v>3</v>
      </c>
      <c r="AF76" s="18">
        <f>AE76*AC76</f>
        <v>15</v>
      </c>
      <c r="AG76">
        <v>3</v>
      </c>
    </row>
    <row r="77" spans="1:36" x14ac:dyDescent="0.25">
      <c r="A77" s="10" t="s">
        <v>86</v>
      </c>
      <c r="B77" s="11"/>
      <c r="C77" s="12"/>
      <c r="D77" s="11"/>
      <c r="E77" s="12"/>
      <c r="F77" s="11"/>
      <c r="G77" s="12"/>
      <c r="H77" s="11"/>
      <c r="I77" s="12"/>
      <c r="J77" s="11"/>
      <c r="K77" s="12"/>
      <c r="L77" s="11"/>
      <c r="M77" s="12"/>
      <c r="N77" s="11"/>
      <c r="O77" s="12"/>
      <c r="P77" s="11"/>
      <c r="Q77" s="12"/>
      <c r="R77" s="11"/>
      <c r="S77" s="12"/>
      <c r="T77" s="11"/>
      <c r="U77" s="12"/>
      <c r="V77" s="11"/>
      <c r="W77" s="12"/>
      <c r="X77" s="11"/>
      <c r="Y77" s="12"/>
      <c r="Z77" s="11"/>
      <c r="AA77" s="12"/>
      <c r="AB77" s="11"/>
      <c r="AC77" s="17">
        <v>25</v>
      </c>
      <c r="AE77" s="18">
        <v>3</v>
      </c>
      <c r="AF77" s="18">
        <f>AE77*AC77</f>
        <v>75</v>
      </c>
      <c r="AG77">
        <v>1</v>
      </c>
    </row>
    <row r="78" spans="1:36" x14ac:dyDescent="0.25">
      <c r="B78" s="22"/>
      <c r="C78" s="22"/>
      <c r="F78" s="22"/>
      <c r="I78" s="22"/>
      <c r="K78" s="22"/>
      <c r="M78" s="22"/>
      <c r="O78" s="22"/>
      <c r="Q78" s="22"/>
      <c r="S78" s="22"/>
      <c r="V78" s="22"/>
      <c r="X78" s="22"/>
      <c r="Z78" s="22"/>
      <c r="AB78" s="22"/>
      <c r="AC78" s="32"/>
      <c r="AD78" s="32"/>
      <c r="AE78" s="18" t="s">
        <v>87</v>
      </c>
      <c r="AF78" s="18">
        <f>SUM(AF4:AF77)</f>
        <v>2617.2849999999999</v>
      </c>
      <c r="AJ78" s="33"/>
    </row>
    <row r="79" spans="1:36" x14ac:dyDescent="0.25">
      <c r="AC79" s="32"/>
      <c r="AD79" s="32"/>
      <c r="AE79" s="18" t="s">
        <v>88</v>
      </c>
      <c r="AF79" s="18">
        <f>AF78/A1</f>
        <v>96.936481481481479</v>
      </c>
      <c r="AG79" s="32"/>
    </row>
    <row r="80" spans="1:36" x14ac:dyDescent="0.25">
      <c r="AC80" s="32"/>
      <c r="AD80" s="32"/>
      <c r="AE80" s="32"/>
      <c r="AF80" s="32"/>
      <c r="AG80" s="32"/>
    </row>
    <row r="81" spans="29:33" x14ac:dyDescent="0.25">
      <c r="AC81" s="17">
        <f t="shared" ref="AC81:AC88" si="10">SUM(N81:AA81)</f>
        <v>0</v>
      </c>
      <c r="AF81" s="18"/>
      <c r="AG81" s="32"/>
    </row>
    <row r="82" spans="29:33" x14ac:dyDescent="0.25">
      <c r="AC82" s="17">
        <f t="shared" si="10"/>
        <v>0</v>
      </c>
      <c r="AE82" s="18" t="s">
        <v>89</v>
      </c>
      <c r="AF82" s="18">
        <f>SUMIF($AG$4:$AG$77,1,$AF$4:$AF$77)</f>
        <v>335</v>
      </c>
    </row>
    <row r="83" spans="29:33" x14ac:dyDescent="0.25">
      <c r="AC83" s="17">
        <f t="shared" si="10"/>
        <v>0</v>
      </c>
      <c r="AE83" s="18" t="s">
        <v>90</v>
      </c>
      <c r="AF83" s="18">
        <f ca="1">SUMIF($AG$4:$AG$77,2,$AF$5:$AF$77)</f>
        <v>0</v>
      </c>
    </row>
    <row r="84" spans="29:33" x14ac:dyDescent="0.25">
      <c r="AC84" s="17">
        <f t="shared" si="10"/>
        <v>0</v>
      </c>
      <c r="AE84" s="18" t="s">
        <v>91</v>
      </c>
      <c r="AF84" s="18">
        <f>SUMIF($AG$4:$AG$77,3,$AF$4:$AF$77)</f>
        <v>2282.2849999999999</v>
      </c>
    </row>
    <row r="85" spans="29:33" x14ac:dyDescent="0.25">
      <c r="AF85" s="18"/>
    </row>
    <row r="86" spans="29:33" x14ac:dyDescent="0.25">
      <c r="AC86" s="17">
        <f t="shared" si="10"/>
        <v>0</v>
      </c>
      <c r="AF86" s="18"/>
    </row>
    <row r="87" spans="29:33" x14ac:dyDescent="0.25">
      <c r="AC87" s="17">
        <f t="shared" si="10"/>
        <v>0</v>
      </c>
      <c r="AF87" s="18"/>
    </row>
    <row r="88" spans="29:33" x14ac:dyDescent="0.25">
      <c r="AC88" s="17">
        <f t="shared" si="10"/>
        <v>0</v>
      </c>
      <c r="AF88" s="18"/>
    </row>
    <row r="89" spans="29:33" x14ac:dyDescent="0.25">
      <c r="AF89" s="18"/>
    </row>
    <row r="90" spans="29:33" x14ac:dyDescent="0.25">
      <c r="AF90" s="18"/>
    </row>
    <row r="92" spans="29:33" x14ac:dyDescent="0.25">
      <c r="AF92" s="18"/>
    </row>
    <row r="93" spans="29:33" x14ac:dyDescent="0.25">
      <c r="AF93" s="18"/>
    </row>
    <row r="95" spans="29:33" x14ac:dyDescent="0.25">
      <c r="AG95" s="33"/>
    </row>
  </sheetData>
  <conditionalFormatting sqref="AE54 AE56:AF74 AF7:AF54 AD25:AD77 AC7:AC77 AE25:AE52">
    <cfRule type="cellIs" dxfId="15" priority="7" operator="equal">
      <formula>0</formula>
    </cfRule>
  </conditionalFormatting>
  <conditionalFormatting sqref="AD8:AD12 AD14:AD23 AC81:AD84 AF81 AF86:AF90 AC86:AD90">
    <cfRule type="cellIs" dxfId="14" priority="16" operator="equal">
      <formula>0</formula>
    </cfRule>
  </conditionalFormatting>
  <conditionalFormatting sqref="AE7:AE10 AE12:AE17 AE19:AE23 AE81 AE86:AE90">
    <cfRule type="cellIs" dxfId="13" priority="15" operator="equal">
      <formula>0</formula>
    </cfRule>
  </conditionalFormatting>
  <conditionalFormatting sqref="AE53">
    <cfRule type="cellIs" dxfId="12" priority="14" operator="equal">
      <formula>0</formula>
    </cfRule>
  </conditionalFormatting>
  <conditionalFormatting sqref="AE11">
    <cfRule type="cellIs" dxfId="11" priority="13" operator="equal">
      <formula>0</formula>
    </cfRule>
  </conditionalFormatting>
  <conditionalFormatting sqref="AE18">
    <cfRule type="cellIs" dxfId="10" priority="12" operator="equal">
      <formula>0</formula>
    </cfRule>
  </conditionalFormatting>
  <conditionalFormatting sqref="AD7">
    <cfRule type="cellIs" dxfId="9" priority="11" operator="equal">
      <formula>0</formula>
    </cfRule>
  </conditionalFormatting>
  <conditionalFormatting sqref="AD13">
    <cfRule type="cellIs" dxfId="8" priority="10" operator="equal">
      <formula>0</formula>
    </cfRule>
  </conditionalFormatting>
  <conditionalFormatting sqref="AE24">
    <cfRule type="cellIs" dxfId="7" priority="9" operator="equal">
      <formula>0</formula>
    </cfRule>
  </conditionalFormatting>
  <conditionalFormatting sqref="AD24">
    <cfRule type="cellIs" dxfId="6" priority="8" operator="equal">
      <formula>0</formula>
    </cfRule>
  </conditionalFormatting>
  <conditionalFormatting sqref="AE85">
    <cfRule type="cellIs" dxfId="5" priority="5" operator="equal">
      <formula>0</formula>
    </cfRule>
  </conditionalFormatting>
  <conditionalFormatting sqref="AC85:AD85 AF85">
    <cfRule type="cellIs" dxfId="4" priority="6" operator="equal">
      <formula>0</formula>
    </cfRule>
  </conditionalFormatting>
  <conditionalFormatting sqref="AE55:AF55">
    <cfRule type="cellIs" dxfId="3" priority="4" operator="equal">
      <formula>0</formula>
    </cfRule>
  </conditionalFormatting>
  <conditionalFormatting sqref="AE75:AF76">
    <cfRule type="cellIs" dxfId="2" priority="3" operator="equal">
      <formula>0</formula>
    </cfRule>
  </conditionalFormatting>
  <conditionalFormatting sqref="AE77">
    <cfRule type="cellIs" dxfId="1" priority="2" operator="equal">
      <formula>0</formula>
    </cfRule>
  </conditionalFormatting>
  <conditionalFormatting sqref="AF77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Width="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8"/>
  <sheetViews>
    <sheetView zoomScaleNormal="100" workbookViewId="0">
      <pane ySplit="1" topLeftCell="A2" activePane="bottomLeft" state="frozen"/>
      <selection activeCell="I79" sqref="I79"/>
      <selection pane="bottomLeft" activeCell="B28" sqref="B28"/>
    </sheetView>
  </sheetViews>
  <sheetFormatPr defaultColWidth="9.140625" defaultRowHeight="15" x14ac:dyDescent="0.25"/>
  <cols>
    <col min="1" max="1" width="72.140625" bestFit="1" customWidth="1"/>
    <col min="2" max="2" width="13.42578125" bestFit="1" customWidth="1"/>
    <col min="3" max="28" width="8.140625" style="22" customWidth="1"/>
  </cols>
  <sheetData>
    <row r="1" spans="1:28" s="5" customFormat="1" ht="130.9" customHeight="1" x14ac:dyDescent="0.25">
      <c r="A1" s="37">
        <f>COUNTA(C1:AB1)</f>
        <v>26</v>
      </c>
      <c r="B1" s="51" t="s">
        <v>207</v>
      </c>
      <c r="C1" s="60" t="s">
        <v>232</v>
      </c>
      <c r="D1" s="60" t="s">
        <v>208</v>
      </c>
      <c r="E1" s="60" t="s">
        <v>209</v>
      </c>
      <c r="F1" s="60" t="s">
        <v>233</v>
      </c>
      <c r="G1" s="60" t="s">
        <v>234</v>
      </c>
      <c r="H1" s="60" t="s">
        <v>212</v>
      </c>
      <c r="I1" s="60" t="s">
        <v>235</v>
      </c>
      <c r="J1" s="60" t="s">
        <v>213</v>
      </c>
      <c r="K1" s="60" t="s">
        <v>214</v>
      </c>
      <c r="L1" s="60" t="s">
        <v>215</v>
      </c>
      <c r="M1" s="60" t="s">
        <v>236</v>
      </c>
      <c r="N1" s="60" t="s">
        <v>237</v>
      </c>
      <c r="O1" s="60" t="s">
        <v>238</v>
      </c>
      <c r="P1" s="60" t="s">
        <v>239</v>
      </c>
      <c r="Q1" s="60" t="s">
        <v>240</v>
      </c>
      <c r="R1" s="60" t="s">
        <v>241</v>
      </c>
      <c r="S1" s="60" t="s">
        <v>242</v>
      </c>
      <c r="T1" s="60" t="s">
        <v>243</v>
      </c>
      <c r="U1" s="60" t="s">
        <v>244</v>
      </c>
      <c r="V1" s="60" t="s">
        <v>245</v>
      </c>
      <c r="W1" s="60" t="s">
        <v>246</v>
      </c>
      <c r="X1" s="60" t="s">
        <v>247</v>
      </c>
      <c r="Y1" s="60" t="s">
        <v>248</v>
      </c>
      <c r="Z1" s="60" t="s">
        <v>249</v>
      </c>
      <c r="AA1" s="60" t="s">
        <v>250</v>
      </c>
      <c r="AB1" s="60" t="s">
        <v>251</v>
      </c>
    </row>
    <row r="2" spans="1:28" s="5" customFormat="1" ht="15" customHeight="1" x14ac:dyDescent="0.2">
      <c r="A2" s="38" t="s">
        <v>122</v>
      </c>
      <c r="B2" s="39"/>
      <c r="C2" s="39" t="s">
        <v>252</v>
      </c>
      <c r="D2" s="39" t="s">
        <v>253</v>
      </c>
      <c r="E2" s="39" t="s">
        <v>254</v>
      </c>
      <c r="F2" s="39" t="s">
        <v>255</v>
      </c>
      <c r="G2" s="39" t="s">
        <v>256</v>
      </c>
      <c r="H2" s="39" t="s">
        <v>257</v>
      </c>
      <c r="I2" s="39" t="s">
        <v>258</v>
      </c>
      <c r="J2" s="39" t="s">
        <v>259</v>
      </c>
      <c r="K2" s="39" t="s">
        <v>260</v>
      </c>
      <c r="L2" s="39" t="s">
        <v>261</v>
      </c>
      <c r="M2" s="39" t="s">
        <v>262</v>
      </c>
      <c r="N2" s="39" t="s">
        <v>263</v>
      </c>
      <c r="O2" s="39" t="s">
        <v>264</v>
      </c>
      <c r="P2" s="39" t="s">
        <v>265</v>
      </c>
      <c r="Q2" s="39" t="s">
        <v>266</v>
      </c>
      <c r="R2" s="39" t="s">
        <v>267</v>
      </c>
      <c r="S2" s="39" t="s">
        <v>268</v>
      </c>
      <c r="T2" s="39" t="s">
        <v>269</v>
      </c>
      <c r="U2" s="39" t="s">
        <v>270</v>
      </c>
      <c r="V2" s="39" t="s">
        <v>271</v>
      </c>
      <c r="W2" s="39" t="s">
        <v>272</v>
      </c>
      <c r="X2" s="39" t="s">
        <v>273</v>
      </c>
      <c r="Y2" s="39" t="s">
        <v>274</v>
      </c>
      <c r="Z2" s="39" t="s">
        <v>275</v>
      </c>
      <c r="AA2" s="39" t="s">
        <v>276</v>
      </c>
      <c r="AB2" s="39" t="s">
        <v>277</v>
      </c>
    </row>
    <row r="3" spans="1:28" x14ac:dyDescent="0.25">
      <c r="A3" s="54" t="s">
        <v>13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</row>
    <row r="4" spans="1:28" x14ac:dyDescent="0.25">
      <c r="A4" s="10" t="s">
        <v>14</v>
      </c>
      <c r="B4" s="10"/>
      <c r="C4" s="49">
        <v>2</v>
      </c>
      <c r="D4" s="12">
        <v>1</v>
      </c>
      <c r="E4" s="11">
        <v>1</v>
      </c>
      <c r="F4" s="12">
        <v>2</v>
      </c>
      <c r="G4" s="49">
        <v>1</v>
      </c>
      <c r="H4" s="12"/>
      <c r="I4" s="11"/>
      <c r="J4" s="12"/>
      <c r="K4" s="49">
        <v>1</v>
      </c>
      <c r="L4" s="12"/>
      <c r="M4" s="49">
        <v>1</v>
      </c>
      <c r="N4" s="12">
        <v>1</v>
      </c>
      <c r="O4" s="49"/>
      <c r="P4" s="12">
        <v>1</v>
      </c>
      <c r="Q4" s="49"/>
      <c r="R4" s="12"/>
      <c r="S4" s="49">
        <v>1</v>
      </c>
      <c r="T4" s="49">
        <v>1</v>
      </c>
      <c r="U4" s="12"/>
      <c r="V4" s="49"/>
      <c r="W4" s="12"/>
      <c r="X4" s="49">
        <v>3</v>
      </c>
      <c r="Y4" s="12"/>
      <c r="Z4" s="49">
        <v>1</v>
      </c>
      <c r="AA4" s="12"/>
      <c r="AB4" s="49">
        <v>1</v>
      </c>
    </row>
    <row r="5" spans="1:28" x14ac:dyDescent="0.25">
      <c r="A5" s="10" t="s">
        <v>15</v>
      </c>
      <c r="B5" s="10"/>
      <c r="C5" s="11"/>
      <c r="D5" s="12"/>
      <c r="E5" s="11">
        <v>1</v>
      </c>
      <c r="F5" s="12"/>
      <c r="G5" s="11"/>
      <c r="H5" s="12"/>
      <c r="I5" s="11"/>
      <c r="J5" s="12">
        <v>1</v>
      </c>
      <c r="K5" s="11"/>
      <c r="L5" s="12">
        <v>1</v>
      </c>
      <c r="M5" s="11"/>
      <c r="N5" s="12"/>
      <c r="O5" s="11">
        <v>1</v>
      </c>
      <c r="P5" s="12"/>
      <c r="Q5" s="11">
        <v>1</v>
      </c>
      <c r="R5" s="12">
        <v>1</v>
      </c>
      <c r="S5" s="11"/>
      <c r="T5" s="11"/>
      <c r="U5" s="12"/>
      <c r="V5" s="11">
        <v>1</v>
      </c>
      <c r="W5" s="12"/>
      <c r="X5" s="11"/>
      <c r="Y5" s="12">
        <v>1</v>
      </c>
      <c r="Z5" s="11"/>
      <c r="AA5" s="12"/>
      <c r="AB5" s="11"/>
    </row>
    <row r="6" spans="1:28" x14ac:dyDescent="0.25">
      <c r="A6" s="54" t="s">
        <v>16</v>
      </c>
      <c r="B6" s="54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</row>
    <row r="7" spans="1:28" x14ac:dyDescent="0.25">
      <c r="A7" s="10" t="s">
        <v>17</v>
      </c>
      <c r="B7" s="10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  <c r="O7" s="11"/>
      <c r="P7" s="12"/>
      <c r="Q7" s="11"/>
      <c r="R7" s="12"/>
      <c r="S7" s="11"/>
      <c r="T7" s="11"/>
      <c r="U7" s="12"/>
      <c r="V7" s="11"/>
      <c r="W7" s="12"/>
      <c r="X7" s="11"/>
      <c r="Y7" s="12"/>
      <c r="Z7" s="11"/>
      <c r="AA7" s="12"/>
      <c r="AB7" s="11"/>
    </row>
    <row r="8" spans="1:28" x14ac:dyDescent="0.25">
      <c r="A8" s="10" t="s">
        <v>18</v>
      </c>
      <c r="B8" s="10"/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  <c r="O8" s="11"/>
      <c r="P8" s="12"/>
      <c r="Q8" s="11"/>
      <c r="R8" s="12"/>
      <c r="S8" s="11"/>
      <c r="T8" s="11"/>
      <c r="U8" s="12"/>
      <c r="V8" s="11"/>
      <c r="W8" s="12"/>
      <c r="X8" s="11"/>
      <c r="Y8" s="12"/>
      <c r="Z8" s="11"/>
      <c r="AA8" s="12"/>
      <c r="AB8" s="11"/>
    </row>
    <row r="9" spans="1:28" x14ac:dyDescent="0.25">
      <c r="A9" s="21" t="s">
        <v>19</v>
      </c>
      <c r="B9" s="21"/>
      <c r="C9" s="11"/>
      <c r="D9" s="12"/>
      <c r="E9" s="11"/>
      <c r="F9" s="12"/>
      <c r="G9" s="11"/>
      <c r="H9" s="12"/>
      <c r="I9" s="11"/>
      <c r="J9" s="12"/>
      <c r="K9" s="11"/>
      <c r="L9" s="12"/>
      <c r="M9" s="11"/>
      <c r="N9" s="12"/>
      <c r="O9" s="11"/>
      <c r="P9" s="12"/>
      <c r="Q9" s="11"/>
      <c r="R9" s="12"/>
      <c r="S9" s="11"/>
      <c r="T9" s="11"/>
      <c r="U9" s="12"/>
      <c r="V9" s="11"/>
      <c r="W9" s="12"/>
      <c r="X9" s="11"/>
      <c r="Y9" s="12"/>
      <c r="Z9" s="11"/>
      <c r="AA9" s="12"/>
      <c r="AB9" s="11"/>
    </row>
    <row r="10" spans="1:28" x14ac:dyDescent="0.25">
      <c r="A10" s="21" t="s">
        <v>20</v>
      </c>
      <c r="B10" s="21"/>
      <c r="C10" s="11"/>
      <c r="D10" s="12"/>
      <c r="E10" s="11"/>
      <c r="F10" s="12"/>
      <c r="G10" s="11"/>
      <c r="H10" s="12"/>
      <c r="I10" s="11"/>
      <c r="J10" s="12"/>
      <c r="K10" s="11"/>
      <c r="L10" s="12"/>
      <c r="M10" s="11"/>
      <c r="N10" s="12"/>
      <c r="O10" s="11"/>
      <c r="P10" s="12"/>
      <c r="Q10" s="11"/>
      <c r="R10" s="12"/>
      <c r="S10" s="11"/>
      <c r="T10" s="11"/>
      <c r="U10" s="12"/>
      <c r="V10" s="11"/>
      <c r="W10" s="12"/>
      <c r="X10" s="11"/>
      <c r="Y10" s="12"/>
      <c r="Z10" s="11"/>
      <c r="AA10" s="12"/>
      <c r="AB10" s="11"/>
    </row>
    <row r="11" spans="1:28" x14ac:dyDescent="0.25">
      <c r="A11" s="21" t="s">
        <v>21</v>
      </c>
      <c r="B11" s="21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  <c r="O11" s="11"/>
      <c r="P11" s="12"/>
      <c r="Q11" s="11"/>
      <c r="R11" s="12"/>
      <c r="S11" s="11"/>
      <c r="T11" s="11"/>
      <c r="U11" s="12"/>
      <c r="V11" s="11"/>
      <c r="W11" s="12"/>
      <c r="X11" s="11"/>
      <c r="Y11" s="12"/>
      <c r="Z11" s="11"/>
      <c r="AA11" s="12"/>
      <c r="AB11" s="11"/>
    </row>
    <row r="12" spans="1:28" x14ac:dyDescent="0.25">
      <c r="A12" s="21" t="s">
        <v>22</v>
      </c>
      <c r="B12" s="21"/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11"/>
      <c r="N12" s="12"/>
      <c r="O12" s="11"/>
      <c r="P12" s="12"/>
      <c r="Q12" s="11"/>
      <c r="R12" s="12"/>
      <c r="S12" s="11"/>
      <c r="T12" s="11"/>
      <c r="U12" s="12"/>
      <c r="V12" s="11"/>
      <c r="W12" s="12"/>
      <c r="X12" s="11"/>
      <c r="Y12" s="12"/>
      <c r="Z12" s="11"/>
      <c r="AA12" s="12"/>
      <c r="AB12" s="11"/>
    </row>
    <row r="13" spans="1:28" x14ac:dyDescent="0.25">
      <c r="A13" s="21" t="s">
        <v>23</v>
      </c>
      <c r="B13" s="21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  <c r="O13" s="11"/>
      <c r="P13" s="12"/>
      <c r="Q13" s="11"/>
      <c r="R13" s="12"/>
      <c r="S13" s="11"/>
      <c r="T13" s="11"/>
      <c r="U13" s="12"/>
      <c r="V13" s="11"/>
      <c r="W13" s="12"/>
      <c r="X13" s="11"/>
      <c r="Y13" s="12"/>
      <c r="Z13" s="11"/>
      <c r="AA13" s="12"/>
      <c r="AB13" s="11"/>
    </row>
    <row r="14" spans="1:28" x14ac:dyDescent="0.25">
      <c r="A14" s="21" t="s">
        <v>24</v>
      </c>
      <c r="B14" s="21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  <c r="O14" s="11"/>
      <c r="P14" s="12"/>
      <c r="Q14" s="11"/>
      <c r="R14" s="12"/>
      <c r="S14" s="11"/>
      <c r="T14" s="11"/>
      <c r="U14" s="12"/>
      <c r="V14" s="11"/>
      <c r="W14" s="12"/>
      <c r="X14" s="11"/>
      <c r="Y14" s="12"/>
      <c r="Z14" s="11"/>
      <c r="AA14" s="12"/>
      <c r="AB14" s="11"/>
    </row>
    <row r="15" spans="1:28" x14ac:dyDescent="0.25">
      <c r="A15" s="21" t="s">
        <v>25</v>
      </c>
      <c r="B15" s="21"/>
      <c r="C15" s="11"/>
      <c r="D15" s="12"/>
      <c r="E15" s="11"/>
      <c r="F15" s="12"/>
      <c r="G15" s="11"/>
      <c r="H15" s="12"/>
      <c r="I15" s="11"/>
      <c r="J15" s="12"/>
      <c r="K15" s="11"/>
      <c r="L15" s="12"/>
      <c r="M15" s="11"/>
      <c r="N15" s="12"/>
      <c r="O15" s="11"/>
      <c r="P15" s="12"/>
      <c r="Q15" s="11"/>
      <c r="R15" s="12"/>
      <c r="S15" s="11"/>
      <c r="T15" s="11"/>
      <c r="U15" s="12"/>
      <c r="V15" s="11"/>
      <c r="W15" s="12"/>
      <c r="X15" s="11"/>
      <c r="Y15" s="12"/>
      <c r="Z15" s="11"/>
      <c r="AA15" s="12"/>
      <c r="AB15" s="11"/>
    </row>
    <row r="16" spans="1:28" x14ac:dyDescent="0.25">
      <c r="A16" s="21" t="s">
        <v>26</v>
      </c>
      <c r="B16" s="21"/>
      <c r="C16" s="11"/>
      <c r="D16" s="12"/>
      <c r="E16" s="11"/>
      <c r="F16" s="12"/>
      <c r="G16" s="11"/>
      <c r="H16" s="12"/>
      <c r="I16" s="11"/>
      <c r="J16" s="12"/>
      <c r="K16" s="11"/>
      <c r="L16" s="12"/>
      <c r="M16" s="11"/>
      <c r="N16" s="12"/>
      <c r="O16" s="11"/>
      <c r="P16" s="12"/>
      <c r="Q16" s="11"/>
      <c r="R16" s="12"/>
      <c r="S16" s="11"/>
      <c r="T16" s="11"/>
      <c r="U16" s="12"/>
      <c r="V16" s="11"/>
      <c r="W16" s="12"/>
      <c r="X16" s="11"/>
      <c r="Y16" s="12"/>
      <c r="Z16" s="11"/>
      <c r="AA16" s="12"/>
      <c r="AB16" s="11"/>
    </row>
    <row r="17" spans="1:28" x14ac:dyDescent="0.25">
      <c r="A17" s="10" t="s">
        <v>27</v>
      </c>
      <c r="B17" s="10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  <c r="O17" s="11"/>
      <c r="P17" s="12"/>
      <c r="Q17" s="11"/>
      <c r="R17" s="12"/>
      <c r="S17" s="11"/>
      <c r="T17" s="11"/>
      <c r="U17" s="12"/>
      <c r="V17" s="11"/>
      <c r="W17" s="12"/>
      <c r="X17" s="11"/>
      <c r="Y17" s="12"/>
      <c r="Z17" s="11"/>
      <c r="AA17" s="12"/>
      <c r="AB17" s="11"/>
    </row>
    <row r="18" spans="1:28" x14ac:dyDescent="0.25">
      <c r="A18" s="10" t="s">
        <v>28</v>
      </c>
      <c r="B18" s="10"/>
      <c r="C18" s="11"/>
      <c r="D18" s="12"/>
      <c r="E18" s="11"/>
      <c r="F18" s="12"/>
      <c r="G18" s="11"/>
      <c r="H18" s="12"/>
      <c r="I18" s="11"/>
      <c r="J18" s="12"/>
      <c r="K18" s="11"/>
      <c r="L18" s="12"/>
      <c r="M18" s="11"/>
      <c r="N18" s="12"/>
      <c r="O18" s="11"/>
      <c r="P18" s="12"/>
      <c r="Q18" s="11"/>
      <c r="R18" s="12"/>
      <c r="S18" s="11"/>
      <c r="T18" s="11"/>
      <c r="U18" s="12"/>
      <c r="V18" s="11"/>
      <c r="W18" s="12"/>
      <c r="X18" s="11"/>
      <c r="Y18" s="12"/>
      <c r="Z18" s="11"/>
      <c r="AA18" s="12"/>
      <c r="AB18" s="11"/>
    </row>
    <row r="19" spans="1:28" x14ac:dyDescent="0.25">
      <c r="A19" s="10" t="s">
        <v>29</v>
      </c>
      <c r="B19" s="10"/>
      <c r="C19" s="11"/>
      <c r="D19" s="12"/>
      <c r="E19" s="11"/>
      <c r="F19" s="12"/>
      <c r="G19" s="11"/>
      <c r="H19" s="12"/>
      <c r="I19" s="11"/>
      <c r="J19" s="12"/>
      <c r="K19" s="11"/>
      <c r="L19" s="12"/>
      <c r="M19" s="11"/>
      <c r="N19" s="12"/>
      <c r="O19" s="11"/>
      <c r="P19" s="12"/>
      <c r="Q19" s="11"/>
      <c r="R19" s="12"/>
      <c r="S19" s="11"/>
      <c r="T19" s="11"/>
      <c r="U19" s="12"/>
      <c r="V19" s="11"/>
      <c r="W19" s="12"/>
      <c r="X19" s="11"/>
      <c r="Y19" s="12"/>
      <c r="Z19" s="11"/>
      <c r="AA19" s="12"/>
      <c r="AB19" s="11"/>
    </row>
    <row r="20" spans="1:28" x14ac:dyDescent="0.25">
      <c r="A20" s="54" t="s">
        <v>30</v>
      </c>
      <c r="B20" s="54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</row>
    <row r="21" spans="1:28" x14ac:dyDescent="0.25">
      <c r="A21" s="21" t="s">
        <v>31</v>
      </c>
      <c r="B21" s="21"/>
      <c r="C21" s="11"/>
      <c r="D21" s="12"/>
      <c r="E21" s="11"/>
      <c r="F21" s="12"/>
      <c r="G21" s="11"/>
      <c r="H21" s="12"/>
      <c r="I21" s="11"/>
      <c r="J21" s="12"/>
      <c r="K21" s="11"/>
      <c r="L21" s="12"/>
      <c r="M21" s="11"/>
      <c r="N21" s="12"/>
      <c r="O21" s="11"/>
      <c r="P21" s="12"/>
      <c r="Q21" s="11"/>
      <c r="R21" s="12"/>
      <c r="S21" s="11"/>
      <c r="T21" s="11"/>
      <c r="U21" s="12"/>
      <c r="V21" s="11"/>
      <c r="W21" s="12"/>
      <c r="X21" s="11"/>
      <c r="Y21" s="12"/>
      <c r="Z21" s="11"/>
      <c r="AA21" s="12"/>
      <c r="AB21" s="11"/>
    </row>
    <row r="22" spans="1:28" x14ac:dyDescent="0.25">
      <c r="A22" s="21" t="s">
        <v>32</v>
      </c>
      <c r="B22" s="21"/>
      <c r="C22" s="11"/>
      <c r="D22" s="12"/>
      <c r="E22" s="11"/>
      <c r="F22" s="12"/>
      <c r="G22" s="11"/>
      <c r="H22" s="12"/>
      <c r="I22" s="11"/>
      <c r="J22" s="12"/>
      <c r="K22" s="11"/>
      <c r="L22" s="12"/>
      <c r="M22" s="11"/>
      <c r="N22" s="12"/>
      <c r="O22" s="11"/>
      <c r="P22" s="12"/>
      <c r="Q22" s="11"/>
      <c r="R22" s="12"/>
      <c r="S22" s="11"/>
      <c r="T22" s="11"/>
      <c r="U22" s="12"/>
      <c r="V22" s="11"/>
      <c r="W22" s="12"/>
      <c r="X22" s="11"/>
      <c r="Y22" s="12"/>
      <c r="Z22" s="11"/>
      <c r="AA22" s="12"/>
      <c r="AB22" s="11"/>
    </row>
    <row r="23" spans="1:28" x14ac:dyDescent="0.25">
      <c r="A23" s="21" t="s">
        <v>216</v>
      </c>
      <c r="B23" s="21"/>
      <c r="C23" s="11"/>
      <c r="D23" s="12"/>
      <c r="E23" s="11"/>
      <c r="F23" s="12"/>
      <c r="G23" s="11"/>
      <c r="H23" s="12"/>
      <c r="I23" s="11"/>
      <c r="J23" s="12"/>
      <c r="K23" s="11"/>
      <c r="L23" s="12"/>
      <c r="M23" s="11"/>
      <c r="N23" s="12"/>
      <c r="O23" s="11"/>
      <c r="P23" s="12"/>
      <c r="Q23" s="11"/>
      <c r="R23" s="12"/>
      <c r="S23" s="11"/>
      <c r="T23" s="11"/>
      <c r="U23" s="12"/>
      <c r="V23" s="11"/>
      <c r="W23" s="12"/>
      <c r="X23" s="11"/>
      <c r="Y23" s="12"/>
      <c r="Z23" s="11"/>
      <c r="AA23" s="12"/>
      <c r="AB23" s="11"/>
    </row>
    <row r="24" spans="1:28" x14ac:dyDescent="0.25">
      <c r="A24" s="54" t="s">
        <v>33</v>
      </c>
      <c r="B24" s="54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</row>
    <row r="25" spans="1:28" x14ac:dyDescent="0.25">
      <c r="A25" s="21" t="s">
        <v>34</v>
      </c>
      <c r="B25" s="21"/>
      <c r="C25" s="11"/>
      <c r="D25" s="12"/>
      <c r="E25" s="11"/>
      <c r="F25" s="12"/>
      <c r="G25" s="11"/>
      <c r="H25" s="12"/>
      <c r="I25" s="11"/>
      <c r="J25" s="12"/>
      <c r="K25" s="11"/>
      <c r="L25" s="12"/>
      <c r="M25" s="11"/>
      <c r="N25" s="12"/>
      <c r="O25" s="11"/>
      <c r="P25" s="12"/>
      <c r="Q25" s="11"/>
      <c r="R25" s="12"/>
      <c r="S25" s="11"/>
      <c r="T25" s="11"/>
      <c r="U25" s="12"/>
      <c r="V25" s="11"/>
      <c r="W25" s="12"/>
      <c r="X25" s="11"/>
      <c r="Y25" s="12"/>
      <c r="Z25" s="11"/>
      <c r="AA25" s="12"/>
      <c r="AB25" s="11"/>
    </row>
    <row r="26" spans="1:28" x14ac:dyDescent="0.25">
      <c r="A26" s="21" t="s">
        <v>35</v>
      </c>
      <c r="B26" s="21"/>
      <c r="C26" s="11"/>
      <c r="D26" s="12"/>
      <c r="E26" s="11"/>
      <c r="F26" s="12"/>
      <c r="G26" s="11"/>
      <c r="H26" s="12"/>
      <c r="I26" s="11"/>
      <c r="J26" s="12"/>
      <c r="K26" s="11"/>
      <c r="L26" s="12"/>
      <c r="M26" s="11"/>
      <c r="N26" s="12"/>
      <c r="O26" s="11"/>
      <c r="P26" s="12"/>
      <c r="Q26" s="11"/>
      <c r="R26" s="12"/>
      <c r="S26" s="11"/>
      <c r="T26" s="11"/>
      <c r="U26" s="12"/>
      <c r="V26" s="11"/>
      <c r="W26" s="12"/>
      <c r="X26" s="11"/>
      <c r="Y26" s="12"/>
      <c r="Z26" s="11"/>
      <c r="AA26" s="12"/>
      <c r="AB26" s="11"/>
    </row>
    <row r="27" spans="1:28" x14ac:dyDescent="0.25">
      <c r="A27" s="21" t="s">
        <v>36</v>
      </c>
      <c r="B27" s="21"/>
      <c r="C27" s="11"/>
      <c r="D27" s="12"/>
      <c r="E27" s="11"/>
      <c r="F27" s="12"/>
      <c r="G27" s="11"/>
      <c r="H27" s="12"/>
      <c r="I27" s="11"/>
      <c r="J27" s="12"/>
      <c r="K27" s="11"/>
      <c r="L27" s="12"/>
      <c r="M27" s="11"/>
      <c r="N27" s="12"/>
      <c r="O27" s="11"/>
      <c r="P27" s="12"/>
      <c r="Q27" s="11"/>
      <c r="R27" s="12"/>
      <c r="S27" s="11"/>
      <c r="T27" s="11"/>
      <c r="U27" s="12"/>
      <c r="V27" s="11"/>
      <c r="W27" s="12"/>
      <c r="X27" s="11"/>
      <c r="Y27" s="12"/>
      <c r="Z27" s="11"/>
      <c r="AA27" s="12"/>
      <c r="AB27" s="11"/>
    </row>
    <row r="28" spans="1:28" x14ac:dyDescent="0.25">
      <c r="A28" s="21" t="s">
        <v>217</v>
      </c>
      <c r="B28" s="21"/>
      <c r="C28" s="11"/>
      <c r="D28" s="12"/>
      <c r="E28" s="11"/>
      <c r="F28" s="12"/>
      <c r="G28" s="11"/>
      <c r="H28" s="12"/>
      <c r="I28" s="11"/>
      <c r="J28" s="12"/>
      <c r="K28" s="11"/>
      <c r="L28" s="12"/>
      <c r="M28" s="11"/>
      <c r="N28" s="12"/>
      <c r="O28" s="11"/>
      <c r="P28" s="12"/>
      <c r="Q28" s="11"/>
      <c r="R28" s="12"/>
      <c r="S28" s="11"/>
      <c r="T28" s="11"/>
      <c r="U28" s="12"/>
      <c r="V28" s="11"/>
      <c r="W28" s="12"/>
      <c r="X28" s="11"/>
      <c r="Y28" s="12"/>
      <c r="Z28" s="11"/>
      <c r="AA28" s="12"/>
      <c r="AB28" s="11"/>
    </row>
    <row r="29" spans="1:28" x14ac:dyDescent="0.25">
      <c r="A29" s="54" t="s">
        <v>38</v>
      </c>
      <c r="B29" s="54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</row>
    <row r="30" spans="1:28" x14ac:dyDescent="0.25">
      <c r="A30" s="25" t="s">
        <v>278</v>
      </c>
      <c r="B30" s="25"/>
      <c r="C30" s="11"/>
      <c r="D30" s="12"/>
      <c r="E30" s="11">
        <v>10</v>
      </c>
      <c r="F30" s="12" t="s">
        <v>279</v>
      </c>
      <c r="G30" s="11" t="s">
        <v>280</v>
      </c>
      <c r="H30" s="12"/>
      <c r="I30" s="11" t="s">
        <v>281</v>
      </c>
      <c r="J30" s="12" t="s">
        <v>282</v>
      </c>
      <c r="K30" s="11">
        <v>18</v>
      </c>
      <c r="L30" s="12" t="s">
        <v>283</v>
      </c>
      <c r="M30" s="11" t="s">
        <v>284</v>
      </c>
      <c r="N30" s="12">
        <v>5</v>
      </c>
      <c r="O30" s="11" t="s">
        <v>285</v>
      </c>
      <c r="P30" s="12"/>
      <c r="Q30" s="11">
        <v>30</v>
      </c>
      <c r="R30" s="12" t="s">
        <v>286</v>
      </c>
      <c r="S30" s="11"/>
      <c r="T30" s="11" t="s">
        <v>284</v>
      </c>
      <c r="U30" s="12"/>
      <c r="V30" s="11" t="s">
        <v>287</v>
      </c>
      <c r="W30" s="12"/>
      <c r="X30" s="11" t="s">
        <v>288</v>
      </c>
      <c r="Y30" s="12"/>
      <c r="Z30" s="11"/>
      <c r="AA30" s="12"/>
      <c r="AB30" s="11"/>
    </row>
    <row r="31" spans="1:28" x14ac:dyDescent="0.25">
      <c r="A31" s="25" t="s">
        <v>40</v>
      </c>
      <c r="B31" s="25"/>
      <c r="C31" s="50"/>
      <c r="D31" s="12"/>
      <c r="E31" s="11">
        <v>7</v>
      </c>
      <c r="F31" s="12"/>
      <c r="G31" s="50">
        <v>4</v>
      </c>
      <c r="H31" s="12"/>
      <c r="I31" s="11"/>
      <c r="J31" s="12"/>
      <c r="K31" s="50">
        <v>2</v>
      </c>
      <c r="L31" s="12">
        <v>4</v>
      </c>
      <c r="M31" s="50"/>
      <c r="N31" s="12">
        <v>11</v>
      </c>
      <c r="O31" s="50"/>
      <c r="P31" s="12">
        <v>10</v>
      </c>
      <c r="Q31" s="50">
        <v>3</v>
      </c>
      <c r="R31" s="12">
        <v>7</v>
      </c>
      <c r="S31" s="50">
        <v>6</v>
      </c>
      <c r="T31" s="50"/>
      <c r="U31" s="12"/>
      <c r="V31" s="50"/>
      <c r="W31" s="12"/>
      <c r="X31" s="50"/>
      <c r="Y31" s="12">
        <v>2</v>
      </c>
      <c r="Z31" s="50">
        <v>9</v>
      </c>
      <c r="AA31" s="12">
        <v>9</v>
      </c>
      <c r="AB31" s="50">
        <v>7</v>
      </c>
    </row>
    <row r="32" spans="1:28" x14ac:dyDescent="0.25">
      <c r="A32" s="26" t="s">
        <v>41</v>
      </c>
      <c r="B32" s="26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</row>
    <row r="33" spans="1:28" x14ac:dyDescent="0.25">
      <c r="A33" s="28" t="s">
        <v>42</v>
      </c>
      <c r="B33" s="28"/>
      <c r="C33" s="11">
        <v>1</v>
      </c>
      <c r="D33" s="12">
        <v>1</v>
      </c>
      <c r="E33" s="11">
        <v>1</v>
      </c>
      <c r="F33" s="12">
        <v>1</v>
      </c>
      <c r="G33" s="11">
        <v>1</v>
      </c>
      <c r="H33" s="12"/>
      <c r="I33" s="11">
        <v>1</v>
      </c>
      <c r="J33" s="12">
        <v>1</v>
      </c>
      <c r="K33" s="11">
        <v>1</v>
      </c>
      <c r="L33" s="12">
        <v>1</v>
      </c>
      <c r="M33" s="11">
        <v>1</v>
      </c>
      <c r="N33" s="12">
        <v>1</v>
      </c>
      <c r="O33" s="11">
        <v>1</v>
      </c>
      <c r="P33" s="12">
        <v>1</v>
      </c>
      <c r="Q33" s="11">
        <v>1</v>
      </c>
      <c r="R33" s="12">
        <v>1</v>
      </c>
      <c r="S33" s="11">
        <v>1</v>
      </c>
      <c r="T33" s="11">
        <v>1</v>
      </c>
      <c r="U33" s="12">
        <v>1</v>
      </c>
      <c r="V33" s="11">
        <v>1</v>
      </c>
      <c r="W33" s="12"/>
      <c r="X33" s="11">
        <v>1</v>
      </c>
      <c r="Y33" s="12">
        <v>1</v>
      </c>
      <c r="Z33" s="11">
        <v>1</v>
      </c>
      <c r="AA33" s="12">
        <v>1</v>
      </c>
      <c r="AB33" s="11">
        <v>1</v>
      </c>
    </row>
    <row r="34" spans="1:28" x14ac:dyDescent="0.25">
      <c r="A34" s="28" t="s">
        <v>43</v>
      </c>
      <c r="B34" s="28"/>
      <c r="C34" s="11">
        <v>1</v>
      </c>
      <c r="D34" s="12"/>
      <c r="E34" s="11"/>
      <c r="F34" s="12"/>
      <c r="G34" s="11">
        <v>1</v>
      </c>
      <c r="H34" s="12"/>
      <c r="I34" s="11"/>
      <c r="J34" s="12"/>
      <c r="K34" s="11"/>
      <c r="L34" s="12">
        <v>1</v>
      </c>
      <c r="M34" s="11"/>
      <c r="N34" s="12">
        <v>1</v>
      </c>
      <c r="O34" s="11"/>
      <c r="P34" s="12"/>
      <c r="Q34" s="11"/>
      <c r="R34" s="12"/>
      <c r="S34" s="11"/>
      <c r="T34" s="11"/>
      <c r="U34" s="12"/>
      <c r="V34" s="11"/>
      <c r="W34" s="12"/>
      <c r="X34" s="11"/>
      <c r="Y34" s="12">
        <v>1</v>
      </c>
      <c r="Z34" s="11"/>
      <c r="AA34" s="12">
        <v>1</v>
      </c>
      <c r="AB34" s="11">
        <v>1</v>
      </c>
    </row>
    <row r="35" spans="1:28" x14ac:dyDescent="0.25">
      <c r="A35" s="28" t="s">
        <v>44</v>
      </c>
      <c r="B35" s="28"/>
      <c r="C35" s="11">
        <v>1</v>
      </c>
      <c r="D35" s="12"/>
      <c r="E35" s="11">
        <v>1</v>
      </c>
      <c r="F35" s="12">
        <v>1</v>
      </c>
      <c r="G35" s="11">
        <v>1</v>
      </c>
      <c r="H35" s="12"/>
      <c r="I35" s="11"/>
      <c r="J35" s="12">
        <v>1</v>
      </c>
      <c r="K35" s="11">
        <v>1</v>
      </c>
      <c r="L35" s="12">
        <v>1</v>
      </c>
      <c r="M35" s="11">
        <v>1</v>
      </c>
      <c r="N35" s="12"/>
      <c r="O35" s="11"/>
      <c r="P35" s="12"/>
      <c r="Q35" s="11">
        <v>1</v>
      </c>
      <c r="R35" s="12">
        <v>1</v>
      </c>
      <c r="S35" s="11">
        <v>1</v>
      </c>
      <c r="T35" s="11"/>
      <c r="U35" s="12">
        <v>1</v>
      </c>
      <c r="V35" s="11">
        <v>1</v>
      </c>
      <c r="W35" s="12"/>
      <c r="X35" s="11">
        <v>1</v>
      </c>
      <c r="Y35" s="12">
        <v>1</v>
      </c>
      <c r="Z35" s="11"/>
      <c r="AA35" s="12">
        <v>1</v>
      </c>
      <c r="AB35" s="11">
        <v>2</v>
      </c>
    </row>
    <row r="36" spans="1:28" x14ac:dyDescent="0.25">
      <c r="A36" s="28" t="s">
        <v>45</v>
      </c>
      <c r="B36" s="28"/>
      <c r="C36" s="11"/>
      <c r="D36" s="12"/>
      <c r="E36" s="11"/>
      <c r="F36" s="12"/>
      <c r="G36" s="11"/>
      <c r="H36" s="12"/>
      <c r="I36" s="11"/>
      <c r="J36" s="12"/>
      <c r="K36" s="11"/>
      <c r="L36" s="12"/>
      <c r="M36" s="11"/>
      <c r="N36" s="12"/>
      <c r="O36" s="11"/>
      <c r="P36" s="12"/>
      <c r="Q36" s="11"/>
      <c r="R36" s="12"/>
      <c r="S36" s="11"/>
      <c r="T36" s="11"/>
      <c r="U36" s="12"/>
      <c r="V36" s="11"/>
      <c r="W36" s="12"/>
      <c r="X36" s="11"/>
      <c r="Y36" s="12"/>
      <c r="Z36" s="11"/>
      <c r="AA36" s="12"/>
      <c r="AB36" s="11"/>
    </row>
    <row r="37" spans="1:28" x14ac:dyDescent="0.25">
      <c r="A37" s="28" t="s">
        <v>46</v>
      </c>
      <c r="B37" s="28"/>
      <c r="C37" s="11"/>
      <c r="D37" s="12">
        <v>1</v>
      </c>
      <c r="E37" s="11"/>
      <c r="F37" s="12"/>
      <c r="G37" s="11"/>
      <c r="H37" s="12"/>
      <c r="I37" s="11"/>
      <c r="J37" s="12"/>
      <c r="K37" s="11"/>
      <c r="L37" s="12"/>
      <c r="M37" s="11"/>
      <c r="N37" s="12"/>
      <c r="O37" s="11"/>
      <c r="P37" s="12"/>
      <c r="Q37" s="11"/>
      <c r="R37" s="12"/>
      <c r="S37" s="11"/>
      <c r="T37" s="11"/>
      <c r="U37" s="12"/>
      <c r="V37" s="11"/>
      <c r="W37" s="12"/>
      <c r="X37" s="11"/>
      <c r="Y37" s="12"/>
      <c r="Z37" s="11"/>
      <c r="AA37" s="12"/>
      <c r="AB37" s="11"/>
    </row>
    <row r="38" spans="1:28" x14ac:dyDescent="0.25">
      <c r="A38" s="28" t="s">
        <v>47</v>
      </c>
      <c r="B38" s="28"/>
      <c r="C38" s="49"/>
      <c r="D38" s="12"/>
      <c r="E38" s="11"/>
      <c r="F38" s="12"/>
      <c r="G38" s="49"/>
      <c r="H38" s="12"/>
      <c r="I38" s="11"/>
      <c r="J38" s="12"/>
      <c r="K38" s="49"/>
      <c r="L38" s="12"/>
      <c r="M38" s="49"/>
      <c r="N38" s="12"/>
      <c r="O38" s="49"/>
      <c r="P38" s="12"/>
      <c r="Q38" s="49"/>
      <c r="R38" s="12"/>
      <c r="S38" s="49"/>
      <c r="T38" s="49"/>
      <c r="U38" s="12"/>
      <c r="V38" s="49"/>
      <c r="W38" s="12"/>
      <c r="X38" s="49"/>
      <c r="Y38" s="12"/>
      <c r="Z38" s="49"/>
      <c r="AA38" s="12"/>
      <c r="AB38" s="49"/>
    </row>
    <row r="39" spans="1:28" x14ac:dyDescent="0.25">
      <c r="A39" s="28" t="s">
        <v>48</v>
      </c>
      <c r="B39" s="28"/>
      <c r="C39" s="11"/>
      <c r="D39" s="12">
        <v>1</v>
      </c>
      <c r="E39" s="11"/>
      <c r="F39" s="12">
        <v>1</v>
      </c>
      <c r="G39" s="11">
        <v>1</v>
      </c>
      <c r="H39" s="12"/>
      <c r="I39" s="11"/>
      <c r="J39" s="12">
        <v>1</v>
      </c>
      <c r="K39" s="11"/>
      <c r="L39" s="12">
        <v>1</v>
      </c>
      <c r="M39" s="11">
        <v>1</v>
      </c>
      <c r="N39" s="12">
        <v>1</v>
      </c>
      <c r="O39" s="11"/>
      <c r="P39" s="12">
        <v>1</v>
      </c>
      <c r="Q39" s="11">
        <v>1</v>
      </c>
      <c r="R39" s="12">
        <v>1</v>
      </c>
      <c r="S39" s="11">
        <v>3</v>
      </c>
      <c r="T39" s="11"/>
      <c r="U39" s="12">
        <v>1</v>
      </c>
      <c r="V39" s="11">
        <v>1</v>
      </c>
      <c r="W39" s="12"/>
      <c r="X39" s="11">
        <v>1</v>
      </c>
      <c r="Y39" s="12"/>
      <c r="Z39" s="11">
        <v>1</v>
      </c>
      <c r="AA39" s="12">
        <v>1</v>
      </c>
      <c r="AB39" s="11"/>
    </row>
    <row r="40" spans="1:28" x14ac:dyDescent="0.25">
      <c r="A40" s="28" t="s">
        <v>49</v>
      </c>
      <c r="B40" s="28"/>
      <c r="C40" s="11">
        <v>1</v>
      </c>
      <c r="D40" s="12"/>
      <c r="E40" s="11">
        <v>2</v>
      </c>
      <c r="F40" s="12"/>
      <c r="G40" s="11"/>
      <c r="H40" s="12"/>
      <c r="I40" s="11"/>
      <c r="J40" s="12"/>
      <c r="K40" s="11">
        <v>1</v>
      </c>
      <c r="L40" s="12">
        <v>1</v>
      </c>
      <c r="M40" s="11"/>
      <c r="N40" s="12"/>
      <c r="O40" s="11"/>
      <c r="P40" s="12"/>
      <c r="Q40" s="11"/>
      <c r="R40" s="12"/>
      <c r="S40" s="11"/>
      <c r="T40" s="11"/>
      <c r="U40" s="12"/>
      <c r="V40" s="11"/>
      <c r="W40" s="12"/>
      <c r="X40" s="11"/>
      <c r="Y40" s="12">
        <v>2</v>
      </c>
      <c r="Z40" s="11">
        <v>1</v>
      </c>
      <c r="AA40" s="12">
        <v>1</v>
      </c>
      <c r="AB40" s="11">
        <v>1</v>
      </c>
    </row>
    <row r="41" spans="1:28" x14ac:dyDescent="0.25">
      <c r="A41" s="28" t="s">
        <v>50</v>
      </c>
      <c r="B41" s="28"/>
      <c r="C41" s="11"/>
      <c r="D41" s="12"/>
      <c r="E41" s="11"/>
      <c r="F41" s="12"/>
      <c r="G41" s="11"/>
      <c r="H41" s="12"/>
      <c r="I41" s="11"/>
      <c r="J41" s="12"/>
      <c r="K41" s="11"/>
      <c r="L41" s="12"/>
      <c r="M41" s="11"/>
      <c r="N41" s="12"/>
      <c r="O41" s="11"/>
      <c r="P41" s="12"/>
      <c r="Q41" s="11"/>
      <c r="R41" s="12"/>
      <c r="S41" s="11"/>
      <c r="T41" s="11"/>
      <c r="U41" s="12"/>
      <c r="V41" s="11"/>
      <c r="W41" s="12"/>
      <c r="X41" s="11"/>
      <c r="Y41" s="12"/>
      <c r="Z41" s="11"/>
      <c r="AA41" s="12"/>
      <c r="AB41" s="11"/>
    </row>
    <row r="42" spans="1:28" x14ac:dyDescent="0.25">
      <c r="A42" s="28" t="s">
        <v>51</v>
      </c>
      <c r="B42" s="28"/>
      <c r="C42" s="11"/>
      <c r="D42" s="12"/>
      <c r="E42" s="11"/>
      <c r="F42" s="12"/>
      <c r="G42" s="11"/>
      <c r="H42" s="12"/>
      <c r="I42" s="11"/>
      <c r="J42" s="12"/>
      <c r="K42" s="11"/>
      <c r="L42" s="12"/>
      <c r="M42" s="11"/>
      <c r="N42" s="12"/>
      <c r="O42" s="11"/>
      <c r="P42" s="12"/>
      <c r="Q42" s="11"/>
      <c r="R42" s="12"/>
      <c r="S42" s="11"/>
      <c r="T42" s="11"/>
      <c r="U42" s="12"/>
      <c r="V42" s="11"/>
      <c r="W42" s="12"/>
      <c r="X42" s="11"/>
      <c r="Y42" s="12"/>
      <c r="Z42" s="11"/>
      <c r="AA42" s="12"/>
      <c r="AB42" s="11"/>
    </row>
    <row r="43" spans="1:28" x14ac:dyDescent="0.25">
      <c r="A43" s="26" t="s">
        <v>52</v>
      </c>
      <c r="B43" s="26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</row>
    <row r="44" spans="1:28" x14ac:dyDescent="0.25">
      <c r="A44" s="28" t="s">
        <v>219</v>
      </c>
      <c r="B44" s="28"/>
      <c r="C44" s="11">
        <v>10</v>
      </c>
      <c r="D44" s="12">
        <v>2</v>
      </c>
      <c r="E44" s="11">
        <v>6</v>
      </c>
      <c r="F44" s="12">
        <v>10</v>
      </c>
      <c r="G44" s="11">
        <v>1</v>
      </c>
      <c r="H44" s="12">
        <v>12</v>
      </c>
      <c r="I44" s="11">
        <v>1</v>
      </c>
      <c r="J44" s="12">
        <v>3</v>
      </c>
      <c r="K44" s="11">
        <v>3</v>
      </c>
      <c r="L44" s="12">
        <v>3</v>
      </c>
      <c r="M44" s="11">
        <v>2</v>
      </c>
      <c r="N44" s="12">
        <v>2</v>
      </c>
      <c r="O44" s="11">
        <v>2</v>
      </c>
      <c r="P44" s="12">
        <v>2</v>
      </c>
      <c r="Q44" s="11">
        <v>2</v>
      </c>
      <c r="R44" s="12">
        <v>2</v>
      </c>
      <c r="S44" s="11">
        <v>4</v>
      </c>
      <c r="T44" s="11">
        <v>2</v>
      </c>
      <c r="U44" s="12">
        <v>3</v>
      </c>
      <c r="V44" s="11">
        <v>2</v>
      </c>
      <c r="W44" s="12"/>
      <c r="X44" s="11">
        <v>15</v>
      </c>
      <c r="Y44" s="12">
        <v>3</v>
      </c>
      <c r="Z44" s="11">
        <v>2</v>
      </c>
      <c r="AA44" s="12">
        <v>2</v>
      </c>
      <c r="AB44" s="11">
        <v>2</v>
      </c>
    </row>
    <row r="45" spans="1:28" x14ac:dyDescent="0.25">
      <c r="A45" s="28" t="s">
        <v>220</v>
      </c>
      <c r="B45" s="28"/>
      <c r="C45" s="11">
        <v>6</v>
      </c>
      <c r="D45" s="12">
        <v>6</v>
      </c>
      <c r="E45" s="11"/>
      <c r="F45" s="12"/>
      <c r="G45" s="11"/>
      <c r="H45" s="12"/>
      <c r="I45" s="11">
        <v>1</v>
      </c>
      <c r="J45" s="12"/>
      <c r="K45" s="11"/>
      <c r="L45" s="12"/>
      <c r="M45" s="11"/>
      <c r="N45" s="12"/>
      <c r="O45" s="11">
        <v>6</v>
      </c>
      <c r="P45" s="12"/>
      <c r="Q45" s="11"/>
      <c r="R45" s="12"/>
      <c r="S45" s="11"/>
      <c r="T45" s="11"/>
      <c r="U45" s="12"/>
      <c r="V45" s="11"/>
      <c r="W45" s="12">
        <v>2</v>
      </c>
      <c r="X45" s="11"/>
      <c r="Y45" s="12"/>
      <c r="Z45" s="11"/>
      <c r="AA45" s="12"/>
      <c r="AB45" s="11"/>
    </row>
    <row r="46" spans="1:28" x14ac:dyDescent="0.25">
      <c r="A46" s="28" t="s">
        <v>221</v>
      </c>
      <c r="B46" s="28"/>
      <c r="C46" s="11"/>
      <c r="D46" s="12"/>
      <c r="E46" s="11"/>
      <c r="F46" s="12"/>
      <c r="G46" s="11"/>
      <c r="H46" s="12"/>
      <c r="I46" s="11"/>
      <c r="J46" s="12"/>
      <c r="K46" s="11"/>
      <c r="L46" s="12"/>
      <c r="M46" s="11"/>
      <c r="N46" s="12"/>
      <c r="O46" s="11">
        <v>2</v>
      </c>
      <c r="P46" s="12"/>
      <c r="Q46" s="11"/>
      <c r="R46" s="12"/>
      <c r="S46" s="11"/>
      <c r="T46" s="11"/>
      <c r="U46" s="12"/>
      <c r="V46" s="11"/>
      <c r="W46" s="12"/>
      <c r="X46" s="11"/>
      <c r="Y46" s="12"/>
      <c r="Z46" s="11"/>
      <c r="AA46" s="12"/>
      <c r="AB46" s="11"/>
    </row>
    <row r="47" spans="1:28" x14ac:dyDescent="0.25">
      <c r="A47" s="28" t="s">
        <v>222</v>
      </c>
      <c r="B47" s="28"/>
      <c r="C47" s="11"/>
      <c r="D47" s="12"/>
      <c r="E47" s="11"/>
      <c r="F47" s="12">
        <v>5</v>
      </c>
      <c r="G47" s="11"/>
      <c r="H47" s="12"/>
      <c r="I47" s="11">
        <v>2</v>
      </c>
      <c r="J47" s="12">
        <v>3</v>
      </c>
      <c r="K47" s="11"/>
      <c r="L47" s="12">
        <v>1</v>
      </c>
      <c r="M47" s="11">
        <v>3</v>
      </c>
      <c r="N47" s="12"/>
      <c r="O47" s="11">
        <v>5</v>
      </c>
      <c r="P47" s="12"/>
      <c r="Q47" s="11">
        <v>1</v>
      </c>
      <c r="R47" s="12"/>
      <c r="S47" s="11"/>
      <c r="T47" s="11">
        <v>2</v>
      </c>
      <c r="U47" s="12"/>
      <c r="V47" s="11">
        <v>1</v>
      </c>
      <c r="W47" s="12"/>
      <c r="X47" s="11">
        <v>10</v>
      </c>
      <c r="Y47" s="12"/>
      <c r="Z47" s="11"/>
      <c r="AA47" s="12"/>
      <c r="AB47" s="11"/>
    </row>
    <row r="48" spans="1:28" x14ac:dyDescent="0.25">
      <c r="A48" s="28" t="s">
        <v>223</v>
      </c>
      <c r="B48" s="28"/>
      <c r="C48" s="11"/>
      <c r="D48" s="12"/>
      <c r="E48" s="11"/>
      <c r="F48" s="12"/>
      <c r="G48" s="11">
        <v>2</v>
      </c>
      <c r="H48" s="12"/>
      <c r="I48" s="11"/>
      <c r="J48" s="12"/>
      <c r="K48" s="11"/>
      <c r="L48" s="12"/>
      <c r="M48" s="11"/>
      <c r="N48" s="12"/>
      <c r="O48" s="11"/>
      <c r="P48" s="12">
        <v>2</v>
      </c>
      <c r="Q48" s="11"/>
      <c r="R48" s="12">
        <v>1</v>
      </c>
      <c r="S48" s="11"/>
      <c r="T48" s="11"/>
      <c r="U48" s="12"/>
      <c r="V48" s="11"/>
      <c r="W48" s="12"/>
      <c r="X48" s="11"/>
      <c r="Y48" s="12"/>
      <c r="Z48" s="11"/>
      <c r="AA48" s="12"/>
      <c r="AB48" s="11"/>
    </row>
    <row r="49" spans="1:28" x14ac:dyDescent="0.25">
      <c r="A49" s="28" t="s">
        <v>224</v>
      </c>
      <c r="B49" s="28"/>
      <c r="C49" s="11"/>
      <c r="D49" s="12"/>
      <c r="E49" s="11"/>
      <c r="F49" s="12"/>
      <c r="G49" s="11"/>
      <c r="H49" s="12"/>
      <c r="I49" s="11"/>
      <c r="J49" s="12"/>
      <c r="K49" s="11"/>
      <c r="L49" s="12"/>
      <c r="M49" s="11"/>
      <c r="N49" s="12"/>
      <c r="O49" s="11"/>
      <c r="P49" s="12"/>
      <c r="Q49" s="11"/>
      <c r="R49" s="12"/>
      <c r="S49" s="11"/>
      <c r="T49" s="11"/>
      <c r="U49" s="12">
        <v>1</v>
      </c>
      <c r="V49" s="11"/>
      <c r="W49" s="12"/>
      <c r="X49" s="11"/>
      <c r="Y49" s="12"/>
      <c r="Z49" s="11"/>
      <c r="AA49" s="12"/>
      <c r="AB49" s="11"/>
    </row>
    <row r="50" spans="1:28" x14ac:dyDescent="0.25">
      <c r="A50" s="28" t="s">
        <v>225</v>
      </c>
      <c r="B50" s="28"/>
      <c r="C50" s="11"/>
      <c r="D50" s="12"/>
      <c r="E50" s="11"/>
      <c r="F50" s="12"/>
      <c r="G50" s="11"/>
      <c r="H50" s="12"/>
      <c r="I50" s="11"/>
      <c r="J50" s="12"/>
      <c r="K50" s="11"/>
      <c r="L50" s="12"/>
      <c r="M50" s="11"/>
      <c r="N50" s="12"/>
      <c r="O50" s="11"/>
      <c r="P50" s="12"/>
      <c r="Q50" s="11"/>
      <c r="R50" s="12"/>
      <c r="S50" s="11"/>
      <c r="T50" s="11"/>
      <c r="U50" s="12">
        <v>6</v>
      </c>
      <c r="V50" s="11"/>
      <c r="W50" s="12">
        <v>2</v>
      </c>
      <c r="X50" s="11"/>
      <c r="Y50" s="12"/>
      <c r="Z50" s="11"/>
      <c r="AA50" s="12"/>
      <c r="AB50" s="11"/>
    </row>
    <row r="51" spans="1:28" x14ac:dyDescent="0.25">
      <c r="A51" s="28" t="s">
        <v>226</v>
      </c>
      <c r="B51" s="28"/>
      <c r="C51" s="11">
        <v>1</v>
      </c>
      <c r="D51" s="12"/>
      <c r="E51" s="11"/>
      <c r="F51" s="12"/>
      <c r="G51" s="11"/>
      <c r="H51" s="12"/>
      <c r="I51" s="11"/>
      <c r="J51" s="12"/>
      <c r="K51" s="11"/>
      <c r="L51" s="12"/>
      <c r="M51" s="11"/>
      <c r="N51" s="12"/>
      <c r="O51" s="11"/>
      <c r="P51" s="12"/>
      <c r="Q51" s="11"/>
      <c r="R51" s="12"/>
      <c r="S51" s="11"/>
      <c r="T51" s="11"/>
      <c r="U51" s="12"/>
      <c r="V51" s="11"/>
      <c r="W51" s="12"/>
      <c r="X51" s="11"/>
      <c r="Y51" s="12"/>
      <c r="Z51" s="11"/>
      <c r="AA51" s="12"/>
      <c r="AB51" s="11"/>
    </row>
    <row r="52" spans="1:28" x14ac:dyDescent="0.25">
      <c r="A52" s="28" t="s">
        <v>227</v>
      </c>
      <c r="B52" s="28"/>
      <c r="C52" s="11"/>
      <c r="D52" s="12"/>
      <c r="E52" s="11"/>
      <c r="F52" s="12"/>
      <c r="G52" s="11"/>
      <c r="H52" s="12"/>
      <c r="I52" s="11"/>
      <c r="J52" s="12"/>
      <c r="K52" s="11"/>
      <c r="L52" s="12"/>
      <c r="M52" s="11"/>
      <c r="N52" s="12"/>
      <c r="O52" s="11"/>
      <c r="P52" s="12"/>
      <c r="Q52" s="11"/>
      <c r="R52" s="12"/>
      <c r="S52" s="11"/>
      <c r="T52" s="11"/>
      <c r="U52" s="12"/>
      <c r="V52" s="11"/>
      <c r="W52" s="12"/>
      <c r="X52" s="11"/>
      <c r="Y52" s="12"/>
      <c r="Z52" s="11"/>
      <c r="AA52" s="12"/>
      <c r="AB52" s="11"/>
    </row>
    <row r="53" spans="1:28" x14ac:dyDescent="0.25">
      <c r="A53" s="28" t="s">
        <v>228</v>
      </c>
      <c r="B53" s="28"/>
      <c r="C53" s="11"/>
      <c r="D53" s="12"/>
      <c r="E53" s="11"/>
      <c r="F53" s="12"/>
      <c r="G53" s="11"/>
      <c r="H53" s="12"/>
      <c r="I53" s="11"/>
      <c r="J53" s="12"/>
      <c r="K53" s="11"/>
      <c r="L53" s="12"/>
      <c r="M53" s="11"/>
      <c r="N53" s="12"/>
      <c r="O53" s="11"/>
      <c r="P53" s="12"/>
      <c r="Q53" s="11"/>
      <c r="R53" s="12"/>
      <c r="S53" s="11"/>
      <c r="T53" s="11"/>
      <c r="U53" s="12"/>
      <c r="V53" s="11"/>
      <c r="W53" s="12"/>
      <c r="X53" s="11"/>
      <c r="Y53" s="12"/>
      <c r="Z53" s="11"/>
      <c r="AA53" s="12"/>
      <c r="AB53" s="11"/>
    </row>
    <row r="54" spans="1:28" x14ac:dyDescent="0.25">
      <c r="A54" s="28" t="s">
        <v>229</v>
      </c>
      <c r="B54" s="28"/>
      <c r="C54" s="11"/>
      <c r="D54" s="12"/>
      <c r="E54" s="11"/>
      <c r="F54" s="12"/>
      <c r="G54" s="11"/>
      <c r="H54" s="12"/>
      <c r="I54" s="11"/>
      <c r="J54" s="12"/>
      <c r="K54" s="11"/>
      <c r="L54" s="12"/>
      <c r="M54" s="11"/>
      <c r="N54" s="12"/>
      <c r="O54" s="11"/>
      <c r="P54" s="12"/>
      <c r="Q54" s="11"/>
      <c r="R54" s="12"/>
      <c r="S54" s="11"/>
      <c r="T54" s="11">
        <v>1</v>
      </c>
      <c r="U54" s="12"/>
      <c r="V54" s="11"/>
      <c r="W54" s="12"/>
      <c r="X54" s="11"/>
      <c r="Y54" s="12">
        <v>1</v>
      </c>
      <c r="Z54" s="11"/>
      <c r="AA54" s="12">
        <v>1</v>
      </c>
      <c r="AB54" s="11"/>
    </row>
    <row r="55" spans="1:28" x14ac:dyDescent="0.25">
      <c r="A55" s="28" t="s">
        <v>230</v>
      </c>
      <c r="B55" s="28"/>
      <c r="C55" s="11"/>
      <c r="D55" s="12"/>
      <c r="E55" s="11">
        <v>1</v>
      </c>
      <c r="F55" s="12"/>
      <c r="G55" s="11"/>
      <c r="H55" s="12"/>
      <c r="I55" s="11"/>
      <c r="J55" s="12"/>
      <c r="K55" s="11">
        <v>1</v>
      </c>
      <c r="L55" s="12">
        <v>1</v>
      </c>
      <c r="M55" s="11"/>
      <c r="N55" s="12">
        <v>1</v>
      </c>
      <c r="O55" s="11"/>
      <c r="P55" s="12"/>
      <c r="Q55" s="11">
        <v>1</v>
      </c>
      <c r="R55" s="12">
        <v>1</v>
      </c>
      <c r="S55" s="11">
        <v>1</v>
      </c>
      <c r="T55" s="11"/>
      <c r="U55" s="12"/>
      <c r="V55" s="11"/>
      <c r="W55" s="12"/>
      <c r="X55" s="11"/>
      <c r="Y55" s="12">
        <v>1</v>
      </c>
      <c r="Z55" s="11">
        <v>1</v>
      </c>
      <c r="AA55" s="12"/>
      <c r="AB55" s="11">
        <v>1</v>
      </c>
    </row>
    <row r="56" spans="1:28" x14ac:dyDescent="0.25">
      <c r="A56" s="28" t="s">
        <v>231</v>
      </c>
      <c r="B56" s="28"/>
      <c r="C56" s="11"/>
      <c r="D56" s="12"/>
      <c r="E56" s="11"/>
      <c r="F56" s="12"/>
      <c r="G56" s="11"/>
      <c r="H56" s="12"/>
      <c r="I56" s="11"/>
      <c r="J56" s="12"/>
      <c r="K56" s="11"/>
      <c r="L56" s="12"/>
      <c r="M56" s="11"/>
      <c r="N56" s="12"/>
      <c r="O56" s="11"/>
      <c r="P56" s="12"/>
      <c r="Q56" s="11"/>
      <c r="R56" s="12"/>
      <c r="S56" s="11"/>
      <c r="T56" s="11"/>
      <c r="U56" s="12"/>
      <c r="V56" s="11"/>
      <c r="W56" s="12"/>
      <c r="X56" s="11"/>
      <c r="Y56" s="12"/>
      <c r="Z56" s="11"/>
      <c r="AA56" s="12"/>
      <c r="AB56" s="11"/>
    </row>
    <row r="57" spans="1:28" x14ac:dyDescent="0.25">
      <c r="A57" s="28" t="s">
        <v>57</v>
      </c>
      <c r="B57" s="28"/>
      <c r="C57" s="11"/>
      <c r="D57" s="12"/>
      <c r="E57" s="11"/>
      <c r="F57" s="12"/>
      <c r="G57" s="11"/>
      <c r="H57" s="12"/>
      <c r="I57" s="11"/>
      <c r="J57" s="12"/>
      <c r="K57" s="11"/>
      <c r="L57" s="12"/>
      <c r="M57" s="11"/>
      <c r="N57" s="12"/>
      <c r="O57" s="11"/>
      <c r="P57" s="12"/>
      <c r="Q57" s="11"/>
      <c r="R57" s="12"/>
      <c r="S57" s="11"/>
      <c r="T57" s="11"/>
      <c r="U57" s="12"/>
      <c r="V57" s="11"/>
      <c r="W57" s="12"/>
      <c r="X57" s="11"/>
      <c r="Y57" s="12"/>
      <c r="Z57" s="11"/>
      <c r="AA57" s="12"/>
      <c r="AB57" s="11"/>
    </row>
    <row r="58" spans="1:28" x14ac:dyDescent="0.25">
      <c r="A58" s="26" t="s">
        <v>58</v>
      </c>
      <c r="B58" s="26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</row>
    <row r="59" spans="1:28" x14ac:dyDescent="0.25">
      <c r="A59" s="28" t="s">
        <v>59</v>
      </c>
      <c r="B59" s="28"/>
      <c r="C59" s="11"/>
      <c r="D59" s="12"/>
      <c r="E59" s="11"/>
      <c r="F59" s="12"/>
      <c r="G59" s="11"/>
      <c r="H59" s="12">
        <v>1</v>
      </c>
      <c r="I59" s="11">
        <v>1</v>
      </c>
      <c r="J59" s="12"/>
      <c r="K59" s="11"/>
      <c r="L59" s="12"/>
      <c r="M59" s="11"/>
      <c r="N59" s="12"/>
      <c r="O59" s="11">
        <v>1</v>
      </c>
      <c r="P59" s="12">
        <v>1</v>
      </c>
      <c r="Q59" s="11"/>
      <c r="R59" s="12"/>
      <c r="S59" s="11"/>
      <c r="T59" s="11">
        <v>1</v>
      </c>
      <c r="U59" s="12"/>
      <c r="V59" s="11"/>
      <c r="W59" s="12">
        <v>1</v>
      </c>
      <c r="X59" s="11"/>
      <c r="Y59" s="12"/>
      <c r="Z59" s="11"/>
      <c r="AA59" s="12"/>
      <c r="AB59" s="11"/>
    </row>
    <row r="60" spans="1:28" x14ac:dyDescent="0.25">
      <c r="A60" s="28" t="s">
        <v>60</v>
      </c>
      <c r="B60" s="28"/>
      <c r="C60" s="11">
        <v>5</v>
      </c>
      <c r="D60" s="12"/>
      <c r="E60" s="11"/>
      <c r="F60" s="12"/>
      <c r="G60" s="11"/>
      <c r="H60" s="12"/>
      <c r="I60" s="11"/>
      <c r="J60" s="12"/>
      <c r="K60" s="11"/>
      <c r="L60" s="12"/>
      <c r="M60" s="11"/>
      <c r="N60" s="12"/>
      <c r="O60" s="11"/>
      <c r="P60" s="12"/>
      <c r="Q60" s="11"/>
      <c r="R60" s="12"/>
      <c r="S60" s="11"/>
      <c r="T60" s="11"/>
      <c r="U60" s="12"/>
      <c r="V60" s="11"/>
      <c r="W60" s="12"/>
      <c r="X60" s="11"/>
      <c r="Y60" s="12"/>
      <c r="Z60" s="11"/>
      <c r="AA60" s="12"/>
      <c r="AB60" s="11"/>
    </row>
    <row r="61" spans="1:28" x14ac:dyDescent="0.25">
      <c r="A61" s="28" t="s">
        <v>61</v>
      </c>
      <c r="B61" s="28"/>
      <c r="C61" s="11"/>
      <c r="D61" s="12"/>
      <c r="E61" s="11"/>
      <c r="F61" s="12">
        <v>1</v>
      </c>
      <c r="G61" s="11">
        <v>1</v>
      </c>
      <c r="H61" s="12"/>
      <c r="I61" s="11"/>
      <c r="J61" s="12"/>
      <c r="K61" s="11"/>
      <c r="L61" s="12">
        <v>1</v>
      </c>
      <c r="M61" s="11"/>
      <c r="N61" s="12"/>
      <c r="O61" s="11">
        <v>1</v>
      </c>
      <c r="P61" s="12"/>
      <c r="Q61" s="11"/>
      <c r="R61" s="12"/>
      <c r="S61" s="11">
        <v>1</v>
      </c>
      <c r="T61" s="11"/>
      <c r="U61" s="12"/>
      <c r="V61" s="11"/>
      <c r="W61" s="12"/>
      <c r="X61" s="11">
        <v>1</v>
      </c>
      <c r="Y61" s="12"/>
      <c r="Z61" s="11"/>
      <c r="AA61" s="12">
        <v>1</v>
      </c>
      <c r="AB61" s="11">
        <v>2</v>
      </c>
    </row>
    <row r="62" spans="1:28" x14ac:dyDescent="0.25">
      <c r="A62" s="28" t="s">
        <v>62</v>
      </c>
      <c r="B62" s="28"/>
      <c r="C62" s="11"/>
      <c r="D62" s="12"/>
      <c r="E62" s="11"/>
      <c r="F62" s="12"/>
      <c r="G62" s="11"/>
      <c r="H62" s="12"/>
      <c r="I62" s="11"/>
      <c r="J62" s="12"/>
      <c r="K62" s="11"/>
      <c r="L62" s="12"/>
      <c r="M62" s="11">
        <v>1</v>
      </c>
      <c r="N62" s="12"/>
      <c r="O62" s="11">
        <v>1</v>
      </c>
      <c r="P62" s="12"/>
      <c r="Q62" s="11"/>
      <c r="R62" s="12"/>
      <c r="S62" s="11"/>
      <c r="T62" s="11">
        <v>1</v>
      </c>
      <c r="U62" s="12"/>
      <c r="V62" s="11">
        <v>1</v>
      </c>
      <c r="W62" s="12"/>
      <c r="X62" s="11"/>
      <c r="Y62" s="12"/>
      <c r="Z62" s="11"/>
      <c r="AA62" s="12"/>
      <c r="AB62" s="11">
        <v>1</v>
      </c>
    </row>
    <row r="63" spans="1:28" x14ac:dyDescent="0.25">
      <c r="A63" s="28" t="s">
        <v>63</v>
      </c>
      <c r="B63" s="28"/>
      <c r="C63" s="11"/>
      <c r="D63" s="12"/>
      <c r="E63" s="11"/>
      <c r="F63" s="12"/>
      <c r="G63" s="11">
        <v>1</v>
      </c>
      <c r="H63" s="12"/>
      <c r="I63" s="11"/>
      <c r="J63" s="12"/>
      <c r="K63" s="11">
        <v>1</v>
      </c>
      <c r="L63" s="12"/>
      <c r="M63" s="11"/>
      <c r="N63" s="12"/>
      <c r="O63" s="11"/>
      <c r="P63" s="12"/>
      <c r="Q63" s="11"/>
      <c r="R63" s="12"/>
      <c r="S63" s="11"/>
      <c r="T63" s="11"/>
      <c r="U63" s="12"/>
      <c r="V63" s="11"/>
      <c r="W63" s="12"/>
      <c r="X63" s="11"/>
      <c r="Y63" s="12"/>
      <c r="Z63" s="11"/>
      <c r="AA63" s="12"/>
      <c r="AB63" s="11"/>
    </row>
    <row r="64" spans="1:28" x14ac:dyDescent="0.25">
      <c r="A64" s="54" t="s">
        <v>64</v>
      </c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</row>
    <row r="65" spans="1:28" x14ac:dyDescent="0.25">
      <c r="A65" s="10" t="s">
        <v>64</v>
      </c>
      <c r="B65" s="10"/>
      <c r="C65" s="11">
        <v>1</v>
      </c>
      <c r="D65" s="12">
        <v>1</v>
      </c>
      <c r="E65" s="11">
        <v>1</v>
      </c>
      <c r="F65" s="12">
        <v>1</v>
      </c>
      <c r="G65" s="11">
        <v>1</v>
      </c>
      <c r="H65" s="12"/>
      <c r="I65" s="11"/>
      <c r="J65" s="12">
        <v>1</v>
      </c>
      <c r="K65" s="11">
        <v>1</v>
      </c>
      <c r="L65" s="12">
        <v>1</v>
      </c>
      <c r="M65" s="11">
        <v>1</v>
      </c>
      <c r="N65" s="12">
        <v>1</v>
      </c>
      <c r="O65" s="11"/>
      <c r="P65" s="12"/>
      <c r="Q65" s="11">
        <v>1</v>
      </c>
      <c r="R65" s="12">
        <v>1</v>
      </c>
      <c r="S65" s="11">
        <v>1</v>
      </c>
      <c r="T65" s="11"/>
      <c r="U65" s="12">
        <v>1</v>
      </c>
      <c r="V65" s="11">
        <v>1</v>
      </c>
      <c r="W65" s="12"/>
      <c r="X65" s="11">
        <v>1</v>
      </c>
      <c r="Y65" s="12">
        <v>1</v>
      </c>
      <c r="Z65" s="11">
        <v>1</v>
      </c>
      <c r="AA65" s="12">
        <v>1</v>
      </c>
      <c r="AB65" s="11">
        <v>1</v>
      </c>
    </row>
    <row r="66" spans="1:28" x14ac:dyDescent="0.25">
      <c r="A66" s="10" t="s">
        <v>65</v>
      </c>
      <c r="B66" s="10"/>
      <c r="C66" s="11"/>
      <c r="D66" s="12"/>
      <c r="E66" s="11"/>
      <c r="F66" s="12"/>
      <c r="G66" s="11"/>
      <c r="H66" s="12"/>
      <c r="I66" s="11"/>
      <c r="J66" s="12"/>
      <c r="K66" s="11"/>
      <c r="L66" s="12"/>
      <c r="M66" s="11"/>
      <c r="N66" s="12"/>
      <c r="O66" s="11"/>
      <c r="P66" s="12"/>
      <c r="Q66" s="11"/>
      <c r="R66" s="12"/>
      <c r="S66" s="11"/>
      <c r="T66" s="11"/>
      <c r="U66" s="12"/>
      <c r="V66" s="11"/>
      <c r="W66" s="12"/>
      <c r="X66" s="11"/>
      <c r="Y66" s="12"/>
      <c r="Z66" s="11"/>
      <c r="AA66" s="12"/>
      <c r="AB66" s="11"/>
    </row>
    <row r="67" spans="1:28" x14ac:dyDescent="0.25">
      <c r="A67" s="10" t="s">
        <v>66</v>
      </c>
      <c r="B67" s="10"/>
      <c r="C67" s="11"/>
      <c r="D67" s="12"/>
      <c r="E67" s="11"/>
      <c r="F67" s="12"/>
      <c r="G67" s="11"/>
      <c r="H67" s="12"/>
      <c r="I67" s="11"/>
      <c r="J67" s="12"/>
      <c r="K67" s="11"/>
      <c r="L67" s="12"/>
      <c r="M67" s="11"/>
      <c r="N67" s="12"/>
      <c r="O67" s="11"/>
      <c r="P67" s="12"/>
      <c r="Q67" s="11"/>
      <c r="R67" s="12"/>
      <c r="S67" s="11"/>
      <c r="T67" s="11"/>
      <c r="U67" s="12"/>
      <c r="V67" s="11"/>
      <c r="W67" s="12"/>
      <c r="X67" s="11"/>
      <c r="Y67" s="12"/>
      <c r="Z67" s="11"/>
      <c r="AA67" s="12"/>
      <c r="AB67" s="11"/>
    </row>
    <row r="68" spans="1:28" x14ac:dyDescent="0.25">
      <c r="A68" s="10" t="s">
        <v>67</v>
      </c>
      <c r="B68" s="10"/>
      <c r="C68" s="11"/>
      <c r="D68" s="12"/>
      <c r="E68" s="11"/>
      <c r="F68" s="12"/>
      <c r="G68" s="11"/>
      <c r="H68" s="12"/>
      <c r="I68" s="11"/>
      <c r="J68" s="12"/>
      <c r="K68" s="11"/>
      <c r="L68" s="12"/>
      <c r="M68" s="11"/>
      <c r="N68" s="12"/>
      <c r="O68" s="11"/>
      <c r="P68" s="12"/>
      <c r="Q68" s="11"/>
      <c r="R68" s="12"/>
      <c r="S68" s="11"/>
      <c r="T68" s="11"/>
      <c r="U68" s="12"/>
      <c r="V68" s="11"/>
      <c r="W68" s="12"/>
      <c r="X68" s="11"/>
      <c r="Y68" s="12"/>
      <c r="Z68" s="11"/>
      <c r="AA68" s="12"/>
      <c r="AB68" s="11"/>
    </row>
    <row r="69" spans="1:28" x14ac:dyDescent="0.25">
      <c r="A69" s="54" t="s">
        <v>68</v>
      </c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</row>
    <row r="70" spans="1:28" x14ac:dyDescent="0.25">
      <c r="A70" s="10" t="s">
        <v>69</v>
      </c>
      <c r="B70" s="10"/>
      <c r="C70" s="11"/>
      <c r="D70" s="12"/>
      <c r="E70" s="11"/>
      <c r="F70" s="12"/>
      <c r="G70" s="11"/>
      <c r="H70" s="12"/>
      <c r="I70" s="11"/>
      <c r="J70" s="12"/>
      <c r="K70" s="11"/>
      <c r="L70" s="12"/>
      <c r="M70" s="11"/>
      <c r="N70" s="12"/>
      <c r="O70" s="11"/>
      <c r="P70" s="12"/>
      <c r="Q70" s="11"/>
      <c r="R70" s="12"/>
      <c r="S70" s="11"/>
      <c r="T70" s="11"/>
      <c r="U70" s="12"/>
      <c r="V70" s="11"/>
      <c r="W70" s="12"/>
      <c r="X70" s="11"/>
      <c r="Y70" s="12"/>
      <c r="Z70" s="11"/>
      <c r="AA70" s="12"/>
      <c r="AB70" s="11"/>
    </row>
    <row r="71" spans="1:28" x14ac:dyDescent="0.25">
      <c r="A71" s="10" t="s">
        <v>70</v>
      </c>
      <c r="B71" s="10"/>
      <c r="C71" s="11"/>
      <c r="D71" s="12"/>
      <c r="E71" s="11"/>
      <c r="F71" s="12"/>
      <c r="G71" s="11"/>
      <c r="H71" s="12"/>
      <c r="I71" s="11"/>
      <c r="J71" s="12"/>
      <c r="K71" s="11"/>
      <c r="L71" s="12"/>
      <c r="M71" s="11"/>
      <c r="N71" s="12"/>
      <c r="O71" s="11"/>
      <c r="P71" s="12"/>
      <c r="Q71" s="11"/>
      <c r="R71" s="12"/>
      <c r="S71" s="11"/>
      <c r="T71" s="11"/>
      <c r="U71" s="12"/>
      <c r="V71" s="11"/>
      <c r="W71" s="12"/>
      <c r="X71" s="11"/>
      <c r="Y71" s="12"/>
      <c r="Z71" s="11"/>
      <c r="AA71" s="12"/>
      <c r="AB71" s="11"/>
    </row>
    <row r="72" spans="1:28" x14ac:dyDescent="0.25">
      <c r="A72" s="10" t="s">
        <v>71</v>
      </c>
      <c r="B72" s="10"/>
      <c r="C72" s="11"/>
      <c r="D72" s="12"/>
      <c r="E72" s="11"/>
      <c r="F72" s="12"/>
      <c r="G72" s="11"/>
      <c r="H72" s="12"/>
      <c r="I72" s="11"/>
      <c r="J72" s="12"/>
      <c r="K72" s="11"/>
      <c r="L72" s="12"/>
      <c r="M72" s="11"/>
      <c r="N72" s="12"/>
      <c r="O72" s="11"/>
      <c r="P72" s="12"/>
      <c r="Q72" s="11"/>
      <c r="R72" s="12"/>
      <c r="S72" s="11"/>
      <c r="T72" s="11"/>
      <c r="U72" s="12"/>
      <c r="V72" s="11"/>
      <c r="W72" s="12"/>
      <c r="X72" s="11"/>
      <c r="Y72" s="12"/>
      <c r="Z72" s="11"/>
      <c r="AA72" s="12"/>
      <c r="AB72" s="11"/>
    </row>
    <row r="73" spans="1:28" x14ac:dyDescent="0.25">
      <c r="A73" s="10" t="s">
        <v>72</v>
      </c>
      <c r="B73" s="10"/>
      <c r="C73" s="11"/>
      <c r="D73" s="12"/>
      <c r="E73" s="11"/>
      <c r="F73" s="12"/>
      <c r="G73" s="11"/>
      <c r="H73" s="12"/>
      <c r="I73" s="11"/>
      <c r="J73" s="12"/>
      <c r="K73" s="11"/>
      <c r="L73" s="12"/>
      <c r="M73" s="11"/>
      <c r="N73" s="12"/>
      <c r="O73" s="11"/>
      <c r="P73" s="12"/>
      <c r="Q73" s="11"/>
      <c r="R73" s="12"/>
      <c r="S73" s="11"/>
      <c r="T73" s="11"/>
      <c r="U73" s="12"/>
      <c r="V73" s="11"/>
      <c r="W73" s="12"/>
      <c r="X73" s="11"/>
      <c r="Y73" s="12"/>
      <c r="Z73" s="11"/>
      <c r="AA73" s="12"/>
      <c r="AB73" s="11"/>
    </row>
    <row r="74" spans="1:28" x14ac:dyDescent="0.25">
      <c r="A74" s="54" t="s">
        <v>73</v>
      </c>
      <c r="B74" s="54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</row>
    <row r="75" spans="1:28" x14ac:dyDescent="0.25">
      <c r="A75" s="10" t="s">
        <v>74</v>
      </c>
      <c r="B75" s="10"/>
      <c r="C75" s="11"/>
      <c r="D75" s="12"/>
      <c r="E75" s="11"/>
      <c r="F75" s="12"/>
      <c r="G75" s="11"/>
      <c r="H75" s="12"/>
      <c r="I75" s="11"/>
      <c r="J75" s="12"/>
      <c r="K75" s="11"/>
      <c r="L75" s="12"/>
      <c r="M75" s="11"/>
      <c r="N75" s="12"/>
      <c r="O75" s="11"/>
      <c r="P75" s="12"/>
      <c r="Q75" s="11"/>
      <c r="R75" s="12"/>
      <c r="S75" s="11"/>
      <c r="T75" s="11"/>
      <c r="U75" s="12"/>
      <c r="V75" s="11"/>
      <c r="W75" s="12"/>
      <c r="X75" s="11"/>
      <c r="Y75" s="12"/>
      <c r="Z75" s="11"/>
      <c r="AA75" s="12"/>
      <c r="AB75" s="11"/>
    </row>
    <row r="76" spans="1:28" x14ac:dyDescent="0.25">
      <c r="A76" s="10" t="s">
        <v>75</v>
      </c>
      <c r="B76" s="10"/>
      <c r="C76" s="11"/>
      <c r="D76" s="12"/>
      <c r="E76" s="11"/>
      <c r="F76" s="12"/>
      <c r="G76" s="11"/>
      <c r="H76" s="12"/>
      <c r="I76" s="11"/>
      <c r="J76" s="12"/>
      <c r="K76" s="11"/>
      <c r="L76" s="12"/>
      <c r="M76" s="11"/>
      <c r="N76" s="12"/>
      <c r="O76" s="11"/>
      <c r="P76" s="12"/>
      <c r="Q76" s="11"/>
      <c r="R76" s="12"/>
      <c r="S76" s="11"/>
      <c r="T76" s="11"/>
      <c r="U76" s="12"/>
      <c r="V76" s="11"/>
      <c r="W76" s="12"/>
      <c r="X76" s="11"/>
      <c r="Y76" s="12"/>
      <c r="Z76" s="11"/>
      <c r="AA76" s="12"/>
      <c r="AB76" s="11"/>
    </row>
    <row r="77" spans="1:28" x14ac:dyDescent="0.25">
      <c r="A77" s="10" t="s">
        <v>76</v>
      </c>
      <c r="B77" s="10"/>
      <c r="C77" s="11"/>
      <c r="D77" s="12"/>
      <c r="E77" s="11"/>
      <c r="F77" s="12"/>
      <c r="G77" s="11"/>
      <c r="H77" s="12"/>
      <c r="I77" s="11"/>
      <c r="J77" s="12"/>
      <c r="K77" s="11"/>
      <c r="L77" s="12"/>
      <c r="M77" s="11"/>
      <c r="N77" s="12"/>
      <c r="O77" s="11"/>
      <c r="P77" s="12"/>
      <c r="Q77" s="11"/>
      <c r="R77" s="12"/>
      <c r="S77" s="11"/>
      <c r="T77" s="11"/>
      <c r="U77" s="12"/>
      <c r="V77" s="11"/>
      <c r="W77" s="12"/>
      <c r="X77" s="11"/>
      <c r="Y77" s="12"/>
      <c r="Z77" s="11"/>
      <c r="AA77" s="12"/>
      <c r="AB77" s="11"/>
    </row>
    <row r="78" spans="1:28" x14ac:dyDescent="0.25">
      <c r="A78" s="10" t="s">
        <v>77</v>
      </c>
      <c r="B78" s="10"/>
      <c r="C78" s="11"/>
      <c r="D78" s="12"/>
      <c r="E78" s="11"/>
      <c r="F78" s="12"/>
      <c r="G78" s="11"/>
      <c r="H78" s="12"/>
      <c r="I78" s="11"/>
      <c r="J78" s="12"/>
      <c r="K78" s="11"/>
      <c r="L78" s="12"/>
      <c r="M78" s="11"/>
      <c r="N78" s="12"/>
      <c r="O78" s="11"/>
      <c r="P78" s="12"/>
      <c r="Q78" s="11"/>
      <c r="R78" s="12"/>
      <c r="S78" s="11"/>
      <c r="T78" s="11"/>
      <c r="U78" s="12"/>
      <c r="V78" s="11"/>
      <c r="W78" s="12"/>
      <c r="X78" s="11"/>
      <c r="Y78" s="12"/>
      <c r="Z78" s="11"/>
      <c r="AA78" s="12"/>
      <c r="AB78" s="11"/>
    </row>
    <row r="79" spans="1:28" x14ac:dyDescent="0.25">
      <c r="A79" s="10" t="s">
        <v>78</v>
      </c>
      <c r="B79" s="10"/>
      <c r="C79" s="11"/>
      <c r="D79" s="12"/>
      <c r="E79" s="11"/>
      <c r="F79" s="12"/>
      <c r="G79" s="11"/>
      <c r="H79" s="12"/>
      <c r="I79" s="11"/>
      <c r="J79" s="12"/>
      <c r="K79" s="11"/>
      <c r="L79" s="12"/>
      <c r="M79" s="11"/>
      <c r="N79" s="12"/>
      <c r="O79" s="11"/>
      <c r="P79" s="12"/>
      <c r="Q79" s="11"/>
      <c r="R79" s="12"/>
      <c r="S79" s="11"/>
      <c r="T79" s="11"/>
      <c r="U79" s="12"/>
      <c r="V79" s="11"/>
      <c r="W79" s="12"/>
      <c r="X79" s="11"/>
      <c r="Y79" s="12"/>
      <c r="Z79" s="11"/>
      <c r="AA79" s="12"/>
      <c r="AB79" s="11"/>
    </row>
    <row r="80" spans="1:28" x14ac:dyDescent="0.25">
      <c r="A80" s="54" t="s">
        <v>79</v>
      </c>
      <c r="B80" s="54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</row>
    <row r="81" spans="1:43" x14ac:dyDescent="0.25">
      <c r="A81" s="10" t="s">
        <v>80</v>
      </c>
      <c r="B81" s="10"/>
      <c r="C81" s="11">
        <v>1</v>
      </c>
      <c r="D81" s="12"/>
      <c r="E81" s="11"/>
      <c r="F81" s="12"/>
      <c r="G81" s="11"/>
      <c r="H81" s="12"/>
      <c r="I81" s="11"/>
      <c r="J81" s="12"/>
      <c r="K81" s="11"/>
      <c r="L81" s="12"/>
      <c r="M81" s="11"/>
      <c r="N81" s="12"/>
      <c r="O81" s="11"/>
      <c r="P81" s="12"/>
      <c r="Q81" s="11"/>
      <c r="R81" s="12"/>
      <c r="S81" s="11"/>
      <c r="T81" s="11"/>
      <c r="U81" s="12"/>
      <c r="V81" s="11"/>
      <c r="W81" s="12"/>
      <c r="X81" s="11"/>
      <c r="Y81" s="12"/>
      <c r="Z81" s="11"/>
      <c r="AA81" s="12"/>
      <c r="AB81" s="11"/>
    </row>
    <row r="82" spans="1:43" x14ac:dyDescent="0.25">
      <c r="A82" s="10" t="s">
        <v>81</v>
      </c>
      <c r="B82" s="10"/>
      <c r="C82" s="11">
        <v>1</v>
      </c>
      <c r="D82" s="12"/>
      <c r="E82" s="11"/>
      <c r="F82" s="12"/>
      <c r="G82" s="11"/>
      <c r="H82" s="12"/>
      <c r="I82" s="11"/>
      <c r="J82" s="12"/>
      <c r="K82" s="11"/>
      <c r="L82" s="12"/>
      <c r="M82" s="11"/>
      <c r="N82" s="12"/>
      <c r="O82" s="11"/>
      <c r="P82" s="12"/>
      <c r="Q82" s="11"/>
      <c r="R82" s="12"/>
      <c r="S82" s="11"/>
      <c r="T82" s="11"/>
      <c r="U82" s="12"/>
      <c r="V82" s="11"/>
      <c r="W82" s="12"/>
      <c r="X82" s="11"/>
      <c r="Y82" s="12"/>
      <c r="Z82" s="11"/>
      <c r="AA82" s="12"/>
      <c r="AB82" s="11"/>
    </row>
    <row r="83" spans="1:43" x14ac:dyDescent="0.25">
      <c r="A83" s="10" t="s">
        <v>82</v>
      </c>
      <c r="B83" s="10"/>
      <c r="C83" s="11">
        <v>1</v>
      </c>
      <c r="D83" s="12"/>
      <c r="E83" s="11"/>
      <c r="F83" s="12"/>
      <c r="G83" s="11"/>
      <c r="H83" s="12"/>
      <c r="I83" s="11"/>
      <c r="J83" s="12"/>
      <c r="K83" s="11"/>
      <c r="L83" s="12"/>
      <c r="M83" s="11"/>
      <c r="N83" s="12"/>
      <c r="O83" s="11"/>
      <c r="P83" s="12"/>
      <c r="Q83" s="11"/>
      <c r="R83" s="12"/>
      <c r="S83" s="11"/>
      <c r="T83" s="11"/>
      <c r="U83" s="12"/>
      <c r="V83" s="11"/>
      <c r="W83" s="12"/>
      <c r="X83" s="11"/>
      <c r="Y83" s="12"/>
      <c r="Z83" s="11"/>
      <c r="AA83" s="12"/>
      <c r="AB83" s="11"/>
    </row>
    <row r="84" spans="1:43" x14ac:dyDescent="0.25">
      <c r="A84" s="54" t="s">
        <v>83</v>
      </c>
      <c r="B84" s="54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</row>
    <row r="85" spans="1:43" x14ac:dyDescent="0.25">
      <c r="A85" s="10" t="s">
        <v>84</v>
      </c>
      <c r="B85" s="10"/>
      <c r="C85" s="11"/>
      <c r="D85" s="12"/>
      <c r="E85" s="11"/>
      <c r="F85" s="12"/>
      <c r="G85" s="11"/>
      <c r="H85" s="12"/>
      <c r="I85" s="11"/>
      <c r="J85" s="12"/>
      <c r="K85" s="11"/>
      <c r="L85" s="12"/>
      <c r="M85" s="11"/>
      <c r="N85" s="12"/>
      <c r="O85" s="11"/>
      <c r="P85" s="12"/>
      <c r="Q85" s="11"/>
      <c r="R85" s="12"/>
      <c r="S85" s="11"/>
      <c r="T85" s="11"/>
      <c r="U85" s="12"/>
      <c r="V85" s="11"/>
      <c r="W85" s="12"/>
      <c r="X85" s="11"/>
      <c r="Y85" s="12"/>
      <c r="Z85" s="11"/>
      <c r="AA85" s="12"/>
      <c r="AB85" s="11"/>
    </row>
    <row r="86" spans="1:43" x14ac:dyDescent="0.25">
      <c r="A86" s="10" t="s">
        <v>85</v>
      </c>
      <c r="B86" s="10"/>
      <c r="C86" s="11"/>
      <c r="D86" s="12"/>
      <c r="E86" s="11"/>
      <c r="F86" s="12"/>
      <c r="G86" s="11"/>
      <c r="H86" s="12"/>
      <c r="I86" s="11"/>
      <c r="J86" s="12"/>
      <c r="K86" s="11"/>
      <c r="L86" s="12"/>
      <c r="M86" s="11"/>
      <c r="N86" s="12"/>
      <c r="O86" s="11"/>
      <c r="P86" s="12"/>
      <c r="Q86" s="11"/>
      <c r="R86" s="12"/>
      <c r="S86" s="11"/>
      <c r="T86" s="11"/>
      <c r="U86" s="12"/>
      <c r="V86" s="11"/>
      <c r="W86" s="12"/>
      <c r="X86" s="11"/>
      <c r="Y86" s="12"/>
      <c r="Z86" s="11"/>
      <c r="AA86" s="12"/>
      <c r="AB86" s="11"/>
    </row>
    <row r="87" spans="1:43" x14ac:dyDescent="0.25">
      <c r="A87" s="10" t="s">
        <v>86</v>
      </c>
      <c r="B87" s="10"/>
      <c r="C87" s="11"/>
      <c r="D87" s="12"/>
      <c r="E87" s="11"/>
      <c r="F87" s="12"/>
      <c r="G87" s="11"/>
      <c r="H87" s="12"/>
      <c r="I87" s="11"/>
      <c r="J87" s="12"/>
      <c r="K87" s="11"/>
      <c r="L87" s="12"/>
      <c r="M87" s="11"/>
      <c r="N87" s="12"/>
      <c r="O87" s="11"/>
      <c r="P87" s="12"/>
      <c r="Q87" s="11"/>
      <c r="R87" s="12"/>
      <c r="S87" s="11"/>
      <c r="T87" s="11"/>
      <c r="U87" s="12"/>
      <c r="V87" s="11"/>
      <c r="W87" s="12"/>
      <c r="X87" s="11"/>
      <c r="Y87" s="12"/>
      <c r="Z87" s="11"/>
      <c r="AA87" s="12"/>
      <c r="AB87" s="11"/>
    </row>
    <row r="92" spans="1:43" x14ac:dyDescent="0.25"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</row>
    <row r="93" spans="1:43" x14ac:dyDescent="0.25"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</row>
    <row r="94" spans="1:43" x14ac:dyDescent="0.25"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</row>
    <row r="95" spans="1:43" x14ac:dyDescent="0.25"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</row>
    <row r="96" spans="1:43" x14ac:dyDescent="0.25"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</row>
    <row r="97" spans="3:43" x14ac:dyDescent="0.25"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</row>
    <row r="98" spans="3:43" x14ac:dyDescent="0.25"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</row>
    <row r="99" spans="3:43" x14ac:dyDescent="0.25"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</row>
    <row r="100" spans="3:43" x14ac:dyDescent="0.25"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</row>
    <row r="101" spans="3:43" x14ac:dyDescent="0.25"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</row>
    <row r="102" spans="3:43" x14ac:dyDescent="0.25"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</row>
    <row r="103" spans="3:43" x14ac:dyDescent="0.25"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</row>
    <row r="104" spans="3:43" x14ac:dyDescent="0.25"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</row>
    <row r="105" spans="3:43" x14ac:dyDescent="0.25"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</row>
    <row r="106" spans="3:43" x14ac:dyDescent="0.25"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</row>
    <row r="107" spans="3:43" x14ac:dyDescent="0.25"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</row>
    <row r="108" spans="3:43" x14ac:dyDescent="0.25"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7</vt:i4>
      </vt:variant>
      <vt:variant>
        <vt:lpstr>Intervals amb nom</vt:lpstr>
      </vt:variant>
      <vt:variant>
        <vt:i4>3</vt:i4>
      </vt:variant>
    </vt:vector>
  </HeadingPairs>
  <TitlesOfParts>
    <vt:vector size="10" baseType="lpstr">
      <vt:lpstr>Cat_1 Lot 5</vt:lpstr>
      <vt:lpstr>Cat_1 Lot 6</vt:lpstr>
      <vt:lpstr>Cat_1 Lot 7</vt:lpstr>
      <vt:lpstr>Cat_3 Lot 14</vt:lpstr>
      <vt:lpstr>Cat_3 Lot 15</vt:lpstr>
      <vt:lpstr>Cat_3 Lot 16</vt:lpstr>
      <vt:lpstr>Cat_3 Lot 17</vt:lpstr>
      <vt:lpstr>'Cat_1 Lot 5'!Àrea_d'impressió</vt:lpstr>
      <vt:lpstr>'Cat_3 Lot 14'!Àrea_d'impressió</vt:lpstr>
      <vt:lpstr>'Cat_3 Lot 15'!Àrea_d'impressió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2023-08-30T06:40:52Z</dcterms:modified>
</cp:coreProperties>
</file>