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09 CONCURSOS AGREGATS\2021-1 MANTENIMENT INTEGRAL\2024\PER ENVIAR A COMPRES\Annex 1 i 1.1 Separat per territoris\"/>
    </mc:Choice>
  </mc:AlternateContent>
  <bookViews>
    <workbookView xWindow="-120" yWindow="0" windowWidth="2280" windowHeight="30" tabRatio="343"/>
  </bookViews>
  <sheets>
    <sheet name="SAP Delta" sheetId="2" r:id="rId1"/>
    <sheet name="SAP Centre" sheetId="4" r:id="rId2"/>
    <sheet name="SAP APGNord" sheetId="3" r:id="rId3"/>
  </sheets>
  <externalReferences>
    <externalReference r:id="rId4"/>
  </externalReferences>
  <definedNames>
    <definedName name="_xlnm._FilterDatabase" localSheetId="2" hidden="1">'SAP APGNord'!$A$2:$AG$101</definedName>
    <definedName name="_xlnm._FilterDatabase" localSheetId="1" hidden="1">'SAP Centre'!$A$2:$AJ$101</definedName>
    <definedName name="_xlnm._FilterDatabase" localSheetId="0" hidden="1">'SAP Delta'!$A$2:$AH$101</definedName>
    <definedName name="_xlnm.Print_Area" localSheetId="1">'SAP Centre'!$A$1:$F$88</definedName>
    <definedName name="_xlnm.Print_Area" localSheetId="0">'SAP Delta'!$A$1:$B$88</definedName>
    <definedName name="CENTRE" localSheetId="2">[1]Edificis!$A$2:$A$51</definedName>
    <definedName name="CENTRE" localSheetId="1">[1]Edificis!$A$2:$A$51</definedName>
    <definedName name="CENTRE" localSheetId="0">[1]Edificis!$A$2:$A$51</definedName>
    <definedName name="CENTRE">[1]Edificis!$A$2:$A$51</definedName>
    <definedName name="Z_033B4081_AAB2_418D_89BF_DD126ED7C31C_.wvu.FilterData" localSheetId="2" hidden="1">'SAP APGNord'!$A$1:$AF$88</definedName>
    <definedName name="Z_0E134659_0F42_4CDE_805E_E5F562928F81_.wvu.FilterData" localSheetId="2" hidden="1">'SAP APGNord'!$A$2:$AG$101</definedName>
    <definedName name="Z_0E134659_0F42_4CDE_805E_E5F562928F81_.wvu.FilterData" localSheetId="1" hidden="1">'SAP Centre'!$A$2:$AJ$101</definedName>
    <definedName name="Z_0E134659_0F42_4CDE_805E_E5F562928F81_.wvu.FilterData" localSheetId="0" hidden="1">'SAP Delta'!$A$2:$AH$101</definedName>
    <definedName name="Z_0E134659_0F42_4CDE_805E_E5F562928F81_.wvu.PrintArea" localSheetId="1" hidden="1">'SAP Centre'!$A$1:$F$88</definedName>
    <definedName name="Z_0E134659_0F42_4CDE_805E_E5F562928F81_.wvu.PrintArea" localSheetId="0" hidden="1">'SAP Delta'!$A$1:$B$88</definedName>
    <definedName name="Z_15C43DA9_756C_4B72_902F_7459EA0131A5_.wvu.FilterData" localSheetId="1" hidden="1">'SAP Centre'!$A$1:$AH$88</definedName>
    <definedName name="Z_15C43DA9_756C_4B72_902F_7459EA0131A5_.wvu.FilterData" localSheetId="0" hidden="1">'SAP Delta'!$A$1:$AF$88</definedName>
    <definedName name="Z_15C43DA9_756C_4B72_902F_7459EA0131A5_.wvu.PrintArea" localSheetId="1" hidden="1">'SAP Centre'!$A$1:$F$88</definedName>
    <definedName name="Z_15C43DA9_756C_4B72_902F_7459EA0131A5_.wvu.PrintArea" localSheetId="0" hidden="1">'SAP Delta'!$A$1:$B$88</definedName>
    <definedName name="Z_35E43FCB_A169_44A0_B5CD_89CF272933A0_.wvu.FilterData" localSheetId="1" hidden="1">'SAP Centre'!$A$2:$AH$99</definedName>
    <definedName name="Z_35E43FCB_A169_44A0_B5CD_89CF272933A0_.wvu.FilterData" localSheetId="0" hidden="1">'SAP Delta'!$A$2:$AF$99</definedName>
    <definedName name="Z_390337E8_416C_476D_A0E6_0C5648A448E7_.wvu.FilterData" localSheetId="2" hidden="1">'SAP APGNord'!$A$2:$AG$101</definedName>
    <definedName name="Z_390337E8_416C_476D_A0E6_0C5648A448E7_.wvu.FilterData" localSheetId="1" hidden="1">'SAP Centre'!$A$2:$AJ$101</definedName>
    <definedName name="Z_390337E8_416C_476D_A0E6_0C5648A448E7_.wvu.FilterData" localSheetId="0" hidden="1">'SAP Delta'!$A$2:$AH$101</definedName>
    <definedName name="Z_390337E8_416C_476D_A0E6_0C5648A448E7_.wvu.PrintArea" localSheetId="1" hidden="1">'SAP Centre'!$A$1:$F$88</definedName>
    <definedName name="Z_390337E8_416C_476D_A0E6_0C5648A448E7_.wvu.PrintArea" localSheetId="0" hidden="1">'SAP Delta'!$A$1:$B$88</definedName>
    <definedName name="Z_48F29866_D70C_429C_839E_77ED6DF24198_.wvu.FilterData" localSheetId="2" hidden="1">'SAP APGNord'!$A$2:$AG$101</definedName>
    <definedName name="Z_48F29866_D70C_429C_839E_77ED6DF24198_.wvu.FilterData" localSheetId="1" hidden="1">'SAP Centre'!$A$2:$AJ$101</definedName>
    <definedName name="Z_48F29866_D70C_429C_839E_77ED6DF24198_.wvu.FilterData" localSheetId="0" hidden="1">'SAP Delta'!$A$2:$AH$101</definedName>
    <definedName name="Z_48F29866_D70C_429C_839E_77ED6DF24198_.wvu.PrintArea" localSheetId="1" hidden="1">'SAP Centre'!$A$1:$F$88</definedName>
    <definedName name="Z_48F29866_D70C_429C_839E_77ED6DF24198_.wvu.PrintArea" localSheetId="0" hidden="1">'SAP Delta'!$A$1:$B$88</definedName>
    <definedName name="Z_557E3310_98A2_470F_AEA1_95CBB1CD1443_.wvu.FilterData" localSheetId="2" hidden="1">'SAP APGNord'!$A$2:$AG$101</definedName>
    <definedName name="Z_557E3310_98A2_470F_AEA1_95CBB1CD1443_.wvu.FilterData" localSheetId="1" hidden="1">'SAP Centre'!$A$2:$AJ$101</definedName>
    <definedName name="Z_557E3310_98A2_470F_AEA1_95CBB1CD1443_.wvu.FilterData" localSheetId="0" hidden="1">'SAP Delta'!$A$2:$AH$101</definedName>
    <definedName name="Z_5C5B47CD_B495_41A5_A669_1463F730FD9D_.wvu.FilterData" localSheetId="1" hidden="1">'SAP Centre'!$A$2:$AJ$101</definedName>
    <definedName name="Z_5C5B47CD_B495_41A5_A669_1463F730FD9D_.wvu.FilterData" localSheetId="0" hidden="1">'SAP Delta'!$A$2:$AH$101</definedName>
    <definedName name="Z_60CDD023_8753_4EF5_8046_6E2722F3F633_.wvu.FilterData" localSheetId="2" hidden="1">'SAP APGNord'!$A$2:$AG$101</definedName>
    <definedName name="Z_60CDD023_8753_4EF5_8046_6E2722F3F633_.wvu.FilterData" localSheetId="1" hidden="1">'SAP Centre'!$A$2:$AJ$101</definedName>
    <definedName name="Z_60CDD023_8753_4EF5_8046_6E2722F3F633_.wvu.FilterData" localSheetId="0" hidden="1">'SAP Delta'!$A$2:$AH$101</definedName>
    <definedName name="Z_60CDD023_8753_4EF5_8046_6E2722F3F633_.wvu.PrintArea" localSheetId="1" hidden="1">'SAP Centre'!$A$1:$F$88</definedName>
    <definedName name="Z_60CDD023_8753_4EF5_8046_6E2722F3F633_.wvu.PrintArea" localSheetId="0" hidden="1">'SAP Delta'!$A$1:$B$88</definedName>
    <definedName name="Z_69C72EE3_8444_4F10_AD00_F77B80BBFD0F_.wvu.FilterData" localSheetId="1" hidden="1">'SAP Centre'!$A$2:$AH$99</definedName>
    <definedName name="Z_69C72EE3_8444_4F10_AD00_F77B80BBFD0F_.wvu.FilterData" localSheetId="0" hidden="1">'SAP Delta'!$A$2:$AF$99</definedName>
    <definedName name="Z_7227B403_9F6C_4FD9_8B53_A4E19BFEDA7D_.wvu.FilterData" localSheetId="1" hidden="1">'SAP Centre'!$A$2:$AH$99</definedName>
    <definedName name="Z_7227B403_9F6C_4FD9_8B53_A4E19BFEDA7D_.wvu.FilterData" localSheetId="0" hidden="1">'SAP Delta'!$A$2:$AF$99</definedName>
    <definedName name="Z_7227B403_9F6C_4FD9_8B53_A4E19BFEDA7D_.wvu.PrintArea" localSheetId="1" hidden="1">'SAP Centre'!$A$1:$F$88</definedName>
    <definedName name="Z_7227B403_9F6C_4FD9_8B53_A4E19BFEDA7D_.wvu.PrintArea" localSheetId="0" hidden="1">'SAP Delta'!$A$1:$B$88</definedName>
    <definedName name="Z_74AF6E53_0291_4EB9_850D_B95E43C57E5D_.wvu.FilterData" localSheetId="1" hidden="1">'SAP Centre'!$A$2:$AJ$101</definedName>
    <definedName name="Z_74AF6E53_0291_4EB9_850D_B95E43C57E5D_.wvu.FilterData" localSheetId="0" hidden="1">'SAP Delta'!$A$2:$AH$101</definedName>
    <definedName name="Z_7D43F2F1_DA9B_4049_8A16_668955E1B851_.wvu.FilterData" localSheetId="2" hidden="1">'SAP APGNord'!$A$2:$AG$101</definedName>
    <definedName name="Z_7D43F2F1_DA9B_4049_8A16_668955E1B851_.wvu.FilterData" localSheetId="1" hidden="1">'SAP Centre'!$A$2:$AJ$101</definedName>
    <definedName name="Z_7D43F2F1_DA9B_4049_8A16_668955E1B851_.wvu.FilterData" localSheetId="0" hidden="1">'SAP Delta'!$A$2:$AH$101</definedName>
    <definedName name="Z_7D43F2F1_DA9B_4049_8A16_668955E1B851_.wvu.PrintArea" localSheetId="1" hidden="1">'SAP Centre'!$A$1:$F$88</definedName>
    <definedName name="Z_7D43F2F1_DA9B_4049_8A16_668955E1B851_.wvu.PrintArea" localSheetId="0" hidden="1">'SAP Delta'!$A$1:$B$88</definedName>
    <definedName name="Z_81C636B9_6AB1_41F5_8145_DD594CC0C377_.wvu.FilterData" localSheetId="2" hidden="1">'SAP APGNord'!$A$1:$AF$88</definedName>
    <definedName name="Z_898DD5EE_69D2_4A95_A215_81C6F6387738_.wvu.FilterData" localSheetId="1" hidden="1">'SAP Centre'!$A$2:$AH$99</definedName>
    <definedName name="Z_898DD5EE_69D2_4A95_A215_81C6F6387738_.wvu.FilterData" localSheetId="0" hidden="1">'SAP Delta'!$A$2:$AF$99</definedName>
    <definedName name="Z_962CC745_6A27_40D9_A24C_1AD8DCF4C3C3_.wvu.FilterData" localSheetId="1" hidden="1">'SAP Centre'!$A$2:$AH$88</definedName>
    <definedName name="Z_962CC745_6A27_40D9_A24C_1AD8DCF4C3C3_.wvu.FilterData" localSheetId="0" hidden="1">'SAP Delta'!$A$2:$AF$88</definedName>
    <definedName name="Z_A6FBDF45_A8DD_4923_9479_C9A77E9CB17F_.wvu.FilterData" localSheetId="1" hidden="1">'SAP Centre'!$A$1:$AH$88</definedName>
    <definedName name="Z_A6FBDF45_A8DD_4923_9479_C9A77E9CB17F_.wvu.FilterData" localSheetId="0" hidden="1">'SAP Delta'!$A$1:$AF$88</definedName>
    <definedName name="Z_A6FBDF45_A8DD_4923_9479_C9A77E9CB17F_.wvu.PrintArea" localSheetId="1" hidden="1">'SAP Centre'!$A$1:$F$88</definedName>
    <definedName name="Z_A6FBDF45_A8DD_4923_9479_C9A77E9CB17F_.wvu.PrintArea" localSheetId="0" hidden="1">'SAP Delta'!$A$1:$B$88</definedName>
    <definedName name="Z_AD940147_5125_45BB_971A_ECF41D45E9D1_.wvu.FilterData" localSheetId="2" hidden="1">'SAP APGNord'!$A$2:$AG$101</definedName>
    <definedName name="Z_AD940147_5125_45BB_971A_ECF41D45E9D1_.wvu.FilterData" localSheetId="1" hidden="1">'SAP Centre'!$A$2:$AJ$101</definedName>
    <definedName name="Z_AD940147_5125_45BB_971A_ECF41D45E9D1_.wvu.FilterData" localSheetId="0" hidden="1">'SAP Delta'!$A$2:$AH$101</definedName>
    <definedName name="Z_AD940147_5125_45BB_971A_ECF41D45E9D1_.wvu.PrintArea" localSheetId="1" hidden="1">'SAP Centre'!$A$1:$F$88</definedName>
    <definedName name="Z_AD940147_5125_45BB_971A_ECF41D45E9D1_.wvu.PrintArea" localSheetId="0" hidden="1">'SAP Delta'!$A$1:$B$88</definedName>
    <definedName name="Z_B258BE16_AB66_47B2_A3E8_575494DFEF61_.wvu.FilterData" localSheetId="1" hidden="1">'SAP Centre'!$A$2:$AH$99</definedName>
    <definedName name="Z_B258BE16_AB66_47B2_A3E8_575494DFEF61_.wvu.FilterData" localSheetId="0" hidden="1">'SAP Delta'!$A$2:$AF$99</definedName>
    <definedName name="Z_BE758E00_9BB5_49F4_9C8F_3D04FF4A4A92_.wvu.FilterData" localSheetId="2" hidden="1">'SAP APGNord'!$A$2:$AG$101</definedName>
    <definedName name="Z_BE758E00_9BB5_49F4_9C8F_3D04FF4A4A92_.wvu.FilterData" localSheetId="1" hidden="1">'SAP Centre'!$A$2:$AJ$101</definedName>
    <definedName name="Z_BE758E00_9BB5_49F4_9C8F_3D04FF4A4A92_.wvu.FilterData" localSheetId="0" hidden="1">'SAP Delta'!$A$2:$AH$101</definedName>
    <definedName name="Z_CC3D115A_A144_4AE0_A1DD_C08D0AE16E87_.wvu.FilterData" localSheetId="1" hidden="1">'SAP Centre'!$A$2:$AH$99</definedName>
    <definedName name="Z_CC3D115A_A144_4AE0_A1DD_C08D0AE16E87_.wvu.FilterData" localSheetId="0" hidden="1">'SAP Delta'!$A$2:$AF$99</definedName>
    <definedName name="Z_CC3D115A_A144_4AE0_A1DD_C08D0AE16E87_.wvu.PrintArea" localSheetId="1" hidden="1">'SAP Centre'!$A$1:$F$88</definedName>
    <definedName name="Z_CC3D115A_A144_4AE0_A1DD_C08D0AE16E87_.wvu.PrintArea" localSheetId="0" hidden="1">'SAP Delta'!$A$1:$B$88</definedName>
    <definedName name="Z_E01B313F_8266_4FB0_93FE_98FD649E000F_.wvu.FilterData" localSheetId="2" hidden="1">'SAP APGNord'!$A$2:$AG$101</definedName>
    <definedName name="Z_E01B313F_8266_4FB0_93FE_98FD649E000F_.wvu.FilterData" localSheetId="1" hidden="1">'SAP Centre'!$A$2:$AJ$101</definedName>
    <definedName name="Z_E01B313F_8266_4FB0_93FE_98FD649E000F_.wvu.FilterData" localSheetId="0" hidden="1">'SAP Delta'!$A$2:$AH$101</definedName>
    <definedName name="Z_E01B313F_8266_4FB0_93FE_98FD649E000F_.wvu.PrintArea" localSheetId="1" hidden="1">'SAP Centre'!$A$1:$F$88</definedName>
    <definedName name="Z_E01B313F_8266_4FB0_93FE_98FD649E000F_.wvu.PrintArea" localSheetId="0" hidden="1">'SAP Delta'!$A$1:$B$88</definedName>
    <definedName name="Z_E86FFB5A_6784_4322_8752_1838A0273C1A_.wvu.FilterData" localSheetId="1" hidden="1">'SAP Centre'!$A$2:$AH$99</definedName>
    <definedName name="Z_E86FFB5A_6784_4322_8752_1838A0273C1A_.wvu.FilterData" localSheetId="0" hidden="1">'SAP Delta'!$A$2:$AF$99</definedName>
    <definedName name="Z_F096CB95_ABE1_4FFB_8D39_F7E9F3D9435F_.wvu.FilterData" localSheetId="2" hidden="1">'SAP APGNord'!$A$1:$AF$88</definedName>
  </definedNames>
  <calcPr calcId="162913"/>
  <customWorkbookViews>
    <customWorkbookView name="Balderas Uya, Francisco - Visualització personal" guid="{7D43F2F1-DA9B-4049-8A16-668955E1B851}" mergeInterval="0" personalView="1" maximized="1" xWindow="-8" yWindow="-8" windowWidth="1936" windowHeight="1056" tabRatio="925" activeSheetId="3" showFormulaBar="0"/>
    <customWorkbookView name="Martos Medina, Maria A. - Visualització personal" guid="{390337E8-416C-476D-A0E6-0C5648A448E7}" mergeInterval="0" personalView="1" maximized="1" xWindow="-9" yWindow="-9" windowWidth="1938" windowHeight="1048" tabRatio="925" activeSheetId="3"/>
    <customWorkbookView name="46661345A - Vista personalizada" guid="{AD940147-5125-45BB-971A-ECF41D45E9D1}" mergeInterval="0" personalView="1" maximized="1" xWindow="-8" yWindow="-8" windowWidth="1936" windowHeight="1056" tabRatio="925" activeSheetId="2"/>
    <customWorkbookView name="Gelpi Jorba, Javier - Visualització personal" guid="{E01B313F-8266-4FB0-93FE-98FD649E000F}" mergeInterval="0" personalView="1" maximized="1" xWindow="-8" yWindow="-8" windowWidth="1936" windowHeight="1056" tabRatio="925" activeSheetId="2" showComments="commNone"/>
    <customWorkbookView name="Aparicio Chueca, David - Visualització personal" guid="{0E134659-0F42-4CDE-805E-E5F562928F81}" mergeInterval="0" personalView="1" maximized="1" xWindow="-8" yWindow="-8" windowWidth="1936" windowHeight="1056" tabRatio="925" activeSheetId="3"/>
    <customWorkbookView name="40998087N - Vista personalizada" guid="{48F29866-D70C-429C-839E-77ED6DF24198}" mergeInterval="0" personalView="1" maximized="1" xWindow="-8" yWindow="-8" windowWidth="1936" windowHeight="1056" tabRatio="925" activeSheetId="2"/>
    <customWorkbookView name="Camps Domenech, Pere - Vista personalizada" guid="{60CDD023-8753-4EF5-8046-6E2722F3F633}" mergeInterval="0" personalView="1" maximized="1" xWindow="-9" yWindow="-9" windowWidth="1298" windowHeight="690" tabRatio="343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104" i="3" l="1"/>
  <c r="AF14" i="3" l="1"/>
  <c r="AF12" i="3"/>
  <c r="AF10" i="3"/>
  <c r="AF7" i="3"/>
  <c r="AC4" i="3"/>
  <c r="AD4" i="3"/>
  <c r="AC5" i="3"/>
  <c r="AD5" i="3"/>
  <c r="AC6" i="3"/>
  <c r="AD6" i="3"/>
  <c r="AC7" i="3"/>
  <c r="AD7" i="3"/>
  <c r="AC8" i="3"/>
  <c r="AD8" i="3"/>
  <c r="AC9" i="3"/>
  <c r="AD9" i="3"/>
  <c r="AC10" i="3"/>
  <c r="AD10" i="3"/>
  <c r="AC11" i="3"/>
  <c r="AD11" i="3"/>
  <c r="AC12" i="3"/>
  <c r="AD12" i="3"/>
  <c r="AC13" i="3"/>
  <c r="AD13" i="3"/>
  <c r="AC14" i="3"/>
  <c r="AD14" i="3"/>
  <c r="AC15" i="3"/>
  <c r="AD15" i="3"/>
  <c r="AC17" i="3"/>
  <c r="AD17" i="3"/>
  <c r="AC18" i="3"/>
  <c r="AD18" i="3"/>
  <c r="AC20" i="3"/>
  <c r="AD20" i="3"/>
  <c r="AC21" i="3"/>
  <c r="AD21" i="3"/>
  <c r="AC22" i="3"/>
  <c r="AD22" i="3"/>
  <c r="AC23" i="3"/>
  <c r="AD23" i="3"/>
  <c r="AC25" i="3"/>
  <c r="AD25" i="3"/>
  <c r="AC26" i="3"/>
  <c r="AD26" i="3"/>
  <c r="AC28" i="3"/>
  <c r="AD28" i="3"/>
  <c r="AC29" i="3"/>
  <c r="AD29" i="3"/>
  <c r="AC30" i="3"/>
  <c r="AD30" i="3"/>
  <c r="AC31" i="3"/>
  <c r="AD31" i="3"/>
  <c r="AC32" i="3"/>
  <c r="AD32" i="3"/>
  <c r="AC33" i="3"/>
  <c r="AD33" i="3"/>
  <c r="AC34" i="3"/>
  <c r="AD34" i="3"/>
  <c r="AC35" i="3"/>
  <c r="AD35" i="3"/>
  <c r="AC36" i="3"/>
  <c r="AD36" i="3"/>
  <c r="AC37" i="3"/>
  <c r="AD37" i="3"/>
  <c r="AC41" i="3"/>
  <c r="AD41" i="3"/>
  <c r="AC42" i="3"/>
  <c r="AD42" i="3"/>
  <c r="AC43" i="3"/>
  <c r="AD43" i="3"/>
  <c r="AC44" i="3"/>
  <c r="AD44" i="3"/>
  <c r="AC45" i="3"/>
  <c r="AD45" i="3"/>
  <c r="AC46" i="3"/>
  <c r="AD46" i="3"/>
  <c r="AC47" i="3"/>
  <c r="AD47" i="3"/>
  <c r="AC48" i="3"/>
  <c r="AD48" i="3"/>
  <c r="AC49" i="3"/>
  <c r="AD49" i="3"/>
  <c r="AC50" i="3"/>
  <c r="AD50" i="3"/>
  <c r="AC51" i="3"/>
  <c r="AD51" i="3"/>
  <c r="AC52" i="3"/>
  <c r="AD52" i="3"/>
  <c r="AC53" i="3"/>
  <c r="AD53" i="3"/>
  <c r="AC54" i="3"/>
  <c r="AD54" i="3"/>
  <c r="AC56" i="3"/>
  <c r="AD56" i="3"/>
  <c r="AC57" i="3"/>
  <c r="AD57" i="3"/>
  <c r="AC58" i="3"/>
  <c r="AD58" i="3"/>
  <c r="AC59" i="3"/>
  <c r="AD59" i="3"/>
  <c r="AC60" i="3"/>
  <c r="AD60" i="3"/>
  <c r="AC62" i="3"/>
  <c r="AD62" i="3"/>
  <c r="AC63" i="3"/>
  <c r="AD63" i="3"/>
  <c r="AC64" i="3"/>
  <c r="AD64" i="3"/>
  <c r="AC65" i="3"/>
  <c r="AD65" i="3"/>
  <c r="AC67" i="3"/>
  <c r="AD67" i="3"/>
  <c r="AC68" i="3"/>
  <c r="AD68" i="3"/>
  <c r="AC69" i="3"/>
  <c r="AD69" i="3"/>
  <c r="AC70" i="3"/>
  <c r="AD70" i="3"/>
  <c r="AC72" i="3"/>
  <c r="AD72" i="3"/>
  <c r="AC73" i="3"/>
  <c r="AD73" i="3"/>
  <c r="AC74" i="3"/>
  <c r="AD74" i="3"/>
  <c r="AC75" i="3"/>
  <c r="AD75" i="3"/>
  <c r="AC76" i="3"/>
  <c r="AD76" i="3"/>
  <c r="AC78" i="3"/>
  <c r="AD78" i="3"/>
  <c r="AC79" i="3"/>
  <c r="AD79" i="3"/>
  <c r="AC81" i="3"/>
  <c r="AD81" i="3"/>
  <c r="AC82" i="3"/>
  <c r="AD82" i="3"/>
  <c r="AC83" i="3"/>
  <c r="AD83" i="3"/>
  <c r="AC84" i="3"/>
  <c r="AD84" i="3"/>
  <c r="AC86" i="3"/>
  <c r="AD86" i="3"/>
  <c r="AC87" i="3"/>
  <c r="AD87" i="3"/>
  <c r="AC88" i="3"/>
  <c r="AD88" i="3"/>
  <c r="AC90" i="3"/>
  <c r="AD90" i="3"/>
  <c r="AC92" i="3"/>
  <c r="AD92" i="3"/>
  <c r="AC93" i="3"/>
  <c r="AD93" i="3"/>
  <c r="AC94" i="3"/>
  <c r="AD94" i="3"/>
  <c r="AC95" i="3"/>
  <c r="AD95" i="3"/>
  <c r="AC96" i="3"/>
  <c r="AD96" i="3"/>
  <c r="AC97" i="3"/>
  <c r="AD97" i="3"/>
  <c r="AC98" i="3"/>
  <c r="AD98" i="3"/>
  <c r="AC99" i="3"/>
  <c r="AD99" i="3"/>
  <c r="AC100" i="3"/>
  <c r="AD100" i="3"/>
  <c r="AC101" i="3"/>
  <c r="AD101" i="3"/>
  <c r="AD3" i="3"/>
  <c r="AC3" i="3"/>
  <c r="AE4" i="4"/>
  <c r="AE5" i="4"/>
  <c r="AE6" i="4"/>
  <c r="AE7" i="4"/>
  <c r="AE8" i="4"/>
  <c r="AE9" i="4"/>
  <c r="AE10" i="4"/>
  <c r="AE11" i="4"/>
  <c r="AE12" i="4"/>
  <c r="AE13" i="4"/>
  <c r="AE14" i="4"/>
  <c r="AE15" i="4"/>
  <c r="AE17" i="4"/>
  <c r="AE18" i="4"/>
  <c r="AE20" i="4"/>
  <c r="AE21" i="4"/>
  <c r="AE22" i="4"/>
  <c r="AE23" i="4"/>
  <c r="AE25" i="4"/>
  <c r="AE26" i="4"/>
  <c r="AE28" i="4"/>
  <c r="AE29" i="4"/>
  <c r="AE30" i="4"/>
  <c r="AE31" i="4"/>
  <c r="AE32" i="4"/>
  <c r="AE33" i="4"/>
  <c r="AE34" i="4"/>
  <c r="AE35" i="4"/>
  <c r="AE36" i="4"/>
  <c r="AE37" i="4"/>
  <c r="AE41" i="4"/>
  <c r="AE42" i="4"/>
  <c r="AE43" i="4"/>
  <c r="AE44" i="4"/>
  <c r="AE45" i="4"/>
  <c r="AE46" i="4"/>
  <c r="AE47" i="4"/>
  <c r="AE48" i="4"/>
  <c r="AE49" i="4"/>
  <c r="AE50" i="4"/>
  <c r="AE51" i="4"/>
  <c r="AE52" i="4"/>
  <c r="AE53" i="4"/>
  <c r="AE54" i="4"/>
  <c r="AE56" i="4"/>
  <c r="AE57" i="4"/>
  <c r="AE58" i="4"/>
  <c r="AE59" i="4"/>
  <c r="AE60" i="4"/>
  <c r="AE61" i="4"/>
  <c r="AE62" i="4"/>
  <c r="AE63" i="4"/>
  <c r="AE64" i="4"/>
  <c r="AE65" i="4"/>
  <c r="AE66" i="4"/>
  <c r="AE67" i="4"/>
  <c r="AE68" i="4"/>
  <c r="AE69" i="4"/>
  <c r="AE70" i="4"/>
  <c r="AE71" i="4"/>
  <c r="AE72" i="4"/>
  <c r="AE73" i="4"/>
  <c r="AE74" i="4"/>
  <c r="AE75" i="4"/>
  <c r="AE76" i="4"/>
  <c r="AE77" i="4"/>
  <c r="AE78" i="4"/>
  <c r="AE79" i="4"/>
  <c r="AE80" i="4"/>
  <c r="AE81" i="4"/>
  <c r="AE82" i="4"/>
  <c r="AE83" i="4"/>
  <c r="AE84" i="4"/>
  <c r="AE85" i="4"/>
  <c r="AE86" i="4"/>
  <c r="AE87" i="4"/>
  <c r="AE88" i="4"/>
  <c r="AE89" i="4"/>
  <c r="AE90" i="4"/>
  <c r="AE91" i="4"/>
  <c r="AE92" i="4"/>
  <c r="AE93" i="4"/>
  <c r="AE94" i="4"/>
  <c r="AE95" i="4"/>
  <c r="AE96" i="4"/>
  <c r="AE97" i="4"/>
  <c r="AE98" i="4"/>
  <c r="AE99" i="4"/>
  <c r="AE100" i="4"/>
  <c r="AE101" i="4"/>
  <c r="AD6" i="4"/>
  <c r="AD7" i="4"/>
  <c r="AD8" i="4"/>
  <c r="AD9" i="4"/>
  <c r="AD10" i="4"/>
  <c r="AD11" i="4"/>
  <c r="AD12" i="4"/>
  <c r="AD13" i="4"/>
  <c r="AD14" i="4"/>
  <c r="AD15" i="4"/>
  <c r="AD17" i="4"/>
  <c r="AD18" i="4"/>
  <c r="AD20" i="4"/>
  <c r="AD21" i="4"/>
  <c r="AD22" i="4"/>
  <c r="AD23" i="4"/>
  <c r="AD25" i="4"/>
  <c r="AD26" i="4"/>
  <c r="AD28" i="4"/>
  <c r="AD29" i="4"/>
  <c r="AD30" i="4"/>
  <c r="AD31" i="4"/>
  <c r="AD32" i="4"/>
  <c r="AD33" i="4"/>
  <c r="AD34" i="4"/>
  <c r="AD35" i="4"/>
  <c r="AD36" i="4"/>
  <c r="AD37" i="4"/>
  <c r="AD41" i="4"/>
  <c r="AD42" i="4"/>
  <c r="AD43" i="4"/>
  <c r="AD44" i="4"/>
  <c r="AD45" i="4"/>
  <c r="AD46" i="4"/>
  <c r="AD47" i="4"/>
  <c r="AD48" i="4"/>
  <c r="AD49" i="4"/>
  <c r="AD50" i="4"/>
  <c r="AD51" i="4"/>
  <c r="AD52" i="4"/>
  <c r="AD53" i="4"/>
  <c r="AD54" i="4"/>
  <c r="AG54" i="4" s="1"/>
  <c r="AD56" i="4"/>
  <c r="AD57" i="4"/>
  <c r="AD58" i="4"/>
  <c r="AD59" i="4"/>
  <c r="AD60" i="4"/>
  <c r="AD62" i="4"/>
  <c r="AG62" i="4" s="1"/>
  <c r="AD63" i="4"/>
  <c r="AD64" i="4"/>
  <c r="AD65" i="4"/>
  <c r="AD67" i="4"/>
  <c r="AD68" i="4"/>
  <c r="AD69" i="4"/>
  <c r="AD70" i="4"/>
  <c r="AD72" i="4"/>
  <c r="AD73" i="4"/>
  <c r="AG73" i="4" s="1"/>
  <c r="AD74" i="4"/>
  <c r="AD75" i="4"/>
  <c r="AD76" i="4"/>
  <c r="AD78" i="4"/>
  <c r="AG78" i="4" s="1"/>
  <c r="AD79" i="4"/>
  <c r="AG79" i="4" s="1"/>
  <c r="AD81" i="4"/>
  <c r="AD82" i="4"/>
  <c r="AD83" i="4"/>
  <c r="AD84" i="4"/>
  <c r="AD86" i="4"/>
  <c r="AD87" i="4"/>
  <c r="AD88" i="4"/>
  <c r="AD90" i="4"/>
  <c r="AG90" i="4" s="1"/>
  <c r="AH89" i="4" s="1"/>
  <c r="AD92" i="4"/>
  <c r="AD93" i="4"/>
  <c r="AD94" i="4"/>
  <c r="AD95" i="4"/>
  <c r="AD96" i="4"/>
  <c r="AD97" i="4"/>
  <c r="AD98" i="4"/>
  <c r="AD99" i="4"/>
  <c r="AD100" i="4"/>
  <c r="AD101" i="4"/>
  <c r="AG88" i="4"/>
  <c r="AF87" i="4"/>
  <c r="AG86" i="4"/>
  <c r="AF84" i="4"/>
  <c r="AF83" i="4"/>
  <c r="AF82" i="4"/>
  <c r="AG81" i="4"/>
  <c r="AF75" i="4"/>
  <c r="AG75" i="4" s="1"/>
  <c r="AF74" i="4"/>
  <c r="AF72" i="4"/>
  <c r="AF60" i="4"/>
  <c r="AF59" i="4"/>
  <c r="AG59" i="4" s="1"/>
  <c r="AF58" i="4"/>
  <c r="AG57" i="4"/>
  <c r="AF56" i="4"/>
  <c r="AG56" i="4" s="1"/>
  <c r="AG53" i="4"/>
  <c r="AF52" i="4"/>
  <c r="AF51" i="4"/>
  <c r="AF50" i="4"/>
  <c r="AG49" i="4"/>
  <c r="AF48" i="4"/>
  <c r="AF47" i="4"/>
  <c r="AF46" i="4"/>
  <c r="AF45" i="4"/>
  <c r="AG45" i="4" s="1"/>
  <c r="AF44" i="4"/>
  <c r="AF43" i="4"/>
  <c r="AF42" i="4"/>
  <c r="AF41" i="4"/>
  <c r="AG41" i="4" s="1"/>
  <c r="AF37" i="4"/>
  <c r="AF36" i="4"/>
  <c r="AF35" i="4"/>
  <c r="AF34" i="4"/>
  <c r="AG34" i="4" s="1"/>
  <c r="AF33" i="4"/>
  <c r="AF32" i="4"/>
  <c r="AF31" i="4"/>
  <c r="AG30" i="4"/>
  <c r="AF30" i="4"/>
  <c r="AF29" i="4"/>
  <c r="AF28" i="4"/>
  <c r="AF26" i="4"/>
  <c r="AF25" i="4"/>
  <c r="AG25" i="4"/>
  <c r="AF23" i="4"/>
  <c r="AG22" i="4"/>
  <c r="AF21" i="4"/>
  <c r="AF20" i="4"/>
  <c r="AF15" i="4"/>
  <c r="AF14" i="4"/>
  <c r="AF13" i="4"/>
  <c r="AF11" i="4"/>
  <c r="AF9" i="4"/>
  <c r="AF8" i="4"/>
  <c r="AG8" i="4" s="1"/>
  <c r="AF7" i="4"/>
  <c r="AF6" i="4"/>
  <c r="AF5" i="4"/>
  <c r="AG5" i="4" s="1"/>
  <c r="AD5" i="4"/>
  <c r="AF4" i="4"/>
  <c r="AD4" i="4"/>
  <c r="AE3" i="4"/>
  <c r="AG3" i="4" s="1"/>
  <c r="AD3" i="4"/>
  <c r="AC3" i="2"/>
  <c r="AA11" i="2"/>
  <c r="AA12" i="2"/>
  <c r="AA13" i="2"/>
  <c r="AA14" i="2"/>
  <c r="AA15" i="2"/>
  <c r="AA5" i="2"/>
  <c r="AA6" i="2"/>
  <c r="AA7" i="2"/>
  <c r="AA8" i="2"/>
  <c r="AA9" i="2"/>
  <c r="AA10" i="2"/>
  <c r="AG13" i="4" l="1"/>
  <c r="AG9" i="4"/>
  <c r="AG11" i="4"/>
  <c r="AG32" i="4"/>
  <c r="AG82" i="4"/>
  <c r="AG42" i="4"/>
  <c r="AG50" i="4"/>
  <c r="AG72" i="4"/>
  <c r="AG44" i="4"/>
  <c r="AG52" i="4"/>
  <c r="AG84" i="4"/>
  <c r="AG60" i="4"/>
  <c r="AG4" i="4"/>
  <c r="AG21" i="4"/>
  <c r="AG23" i="4"/>
  <c r="AG26" i="4"/>
  <c r="AG29" i="4"/>
  <c r="AG36" i="4"/>
  <c r="AG46" i="4"/>
  <c r="AG48" i="4"/>
  <c r="AG6" i="4"/>
  <c r="AG31" i="4"/>
  <c r="AG33" i="4"/>
  <c r="AG43" i="4"/>
  <c r="AG51" i="4"/>
  <c r="AG74" i="4"/>
  <c r="AG83" i="4"/>
  <c r="AG15" i="4"/>
  <c r="AG20" i="4"/>
  <c r="AG28" i="4"/>
  <c r="AG35" i="4"/>
  <c r="AG37" i="4"/>
  <c r="AG47" i="4"/>
  <c r="AG58" i="4"/>
  <c r="AG87" i="4"/>
  <c r="W25" i="2"/>
  <c r="AH2" i="4" l="1"/>
  <c r="AH80" i="4"/>
  <c r="AH71" i="4"/>
  <c r="AH24" i="4"/>
  <c r="AG103" i="4"/>
  <c r="AG104" i="4" s="1"/>
  <c r="AH19" i="4"/>
  <c r="B1" i="3"/>
  <c r="AG108" i="4" l="1"/>
  <c r="AG107" i="4"/>
  <c r="AG109" i="4"/>
  <c r="AF90" i="3"/>
  <c r="AF88" i="3"/>
  <c r="AE87" i="3"/>
  <c r="AF86" i="3"/>
  <c r="AE84" i="3"/>
  <c r="AE83" i="3"/>
  <c r="AF83" i="3"/>
  <c r="AE82" i="3"/>
  <c r="AF81" i="3"/>
  <c r="AF79" i="3"/>
  <c r="AF78" i="3"/>
  <c r="AE75" i="3"/>
  <c r="AF75" i="3"/>
  <c r="AE74" i="3"/>
  <c r="AF73" i="3"/>
  <c r="AE72" i="3"/>
  <c r="AF72" i="3"/>
  <c r="AF62" i="3"/>
  <c r="AE60" i="3"/>
  <c r="AE59" i="3"/>
  <c r="AF59" i="3"/>
  <c r="AE58" i="3"/>
  <c r="AF57" i="3"/>
  <c r="AE56" i="3"/>
  <c r="AF54" i="3"/>
  <c r="AF53" i="3"/>
  <c r="AE52" i="3"/>
  <c r="AE51" i="3"/>
  <c r="AE50" i="3"/>
  <c r="AF49" i="3"/>
  <c r="AE48" i="3"/>
  <c r="AE47" i="3"/>
  <c r="AE46" i="3"/>
  <c r="AF46" i="3"/>
  <c r="AE45" i="3"/>
  <c r="AE44" i="3"/>
  <c r="AE43" i="3"/>
  <c r="AE42" i="3"/>
  <c r="AE41" i="3"/>
  <c r="AE37" i="3"/>
  <c r="AE36" i="3"/>
  <c r="AE35" i="3"/>
  <c r="AE34" i="3"/>
  <c r="AE33" i="3"/>
  <c r="AE32" i="3"/>
  <c r="AE31" i="3"/>
  <c r="AE30" i="3"/>
  <c r="AE29" i="3"/>
  <c r="AE28" i="3"/>
  <c r="AE26" i="3"/>
  <c r="AF26" i="3"/>
  <c r="AE25" i="3"/>
  <c r="AF23" i="3"/>
  <c r="AF22" i="3"/>
  <c r="AE21" i="3"/>
  <c r="AE20" i="3"/>
  <c r="AE15" i="3"/>
  <c r="AE14" i="3"/>
  <c r="AE13" i="3"/>
  <c r="AE11" i="3"/>
  <c r="AE9" i="3"/>
  <c r="AE8" i="3"/>
  <c r="AE7" i="3"/>
  <c r="AE6" i="3"/>
  <c r="AE5" i="3"/>
  <c r="AE4" i="3"/>
  <c r="AF3" i="3"/>
  <c r="AA101" i="2"/>
  <c r="AA100" i="2"/>
  <c r="AA99" i="2"/>
  <c r="AA98" i="2"/>
  <c r="AA97" i="2"/>
  <c r="AA96" i="2"/>
  <c r="AA95" i="2"/>
  <c r="AA94" i="2"/>
  <c r="AA93" i="2"/>
  <c r="AA92" i="2"/>
  <c r="AA90" i="2"/>
  <c r="AD90" i="2" s="1"/>
  <c r="AA88" i="2"/>
  <c r="AD88" i="2" s="1"/>
  <c r="AC87" i="2"/>
  <c r="AA87" i="2"/>
  <c r="AA86" i="2"/>
  <c r="AD86" i="2" s="1"/>
  <c r="AC84" i="2"/>
  <c r="AA84" i="2"/>
  <c r="AC83" i="2"/>
  <c r="AA83" i="2"/>
  <c r="AC82" i="2"/>
  <c r="AA82" i="2"/>
  <c r="AA81" i="2"/>
  <c r="AD81" i="2" s="1"/>
  <c r="AA79" i="2"/>
  <c r="AD79" i="2" s="1"/>
  <c r="AA78" i="2"/>
  <c r="AD78" i="2" s="1"/>
  <c r="AA76" i="2"/>
  <c r="AC75" i="2"/>
  <c r="AA75" i="2"/>
  <c r="AC74" i="2"/>
  <c r="AA74" i="2"/>
  <c r="AA73" i="2"/>
  <c r="AD73" i="2" s="1"/>
  <c r="AC72" i="2"/>
  <c r="AA72" i="2"/>
  <c r="AA70" i="2"/>
  <c r="AA69" i="2"/>
  <c r="AA68" i="2"/>
  <c r="AA67" i="2"/>
  <c r="AA65" i="2"/>
  <c r="AA64" i="2"/>
  <c r="AA63" i="2"/>
  <c r="AA62" i="2"/>
  <c r="AD62" i="2" s="1"/>
  <c r="AC60" i="2"/>
  <c r="AA60" i="2"/>
  <c r="AC59" i="2"/>
  <c r="AA59" i="2"/>
  <c r="AC58" i="2"/>
  <c r="AA58" i="2"/>
  <c r="AA57" i="2"/>
  <c r="AD57" i="2" s="1"/>
  <c r="AC56" i="2"/>
  <c r="AA56" i="2"/>
  <c r="AD55" i="2"/>
  <c r="AA54" i="2"/>
  <c r="AD54" i="2" s="1"/>
  <c r="AA53" i="2"/>
  <c r="AD53" i="2" s="1"/>
  <c r="AC52" i="2"/>
  <c r="AA52" i="2"/>
  <c r="AC51" i="2"/>
  <c r="AA51" i="2"/>
  <c r="AC50" i="2"/>
  <c r="AA50" i="2"/>
  <c r="AA49" i="2"/>
  <c r="AD49" i="2" s="1"/>
  <c r="AC48" i="2"/>
  <c r="AA48" i="2"/>
  <c r="AC47" i="2"/>
  <c r="AA47" i="2"/>
  <c r="AC46" i="2"/>
  <c r="AA46" i="2"/>
  <c r="AC45" i="2"/>
  <c r="AA45" i="2"/>
  <c r="AC44" i="2"/>
  <c r="AA44" i="2"/>
  <c r="AC43" i="2"/>
  <c r="AA43" i="2"/>
  <c r="AC42" i="2"/>
  <c r="AA42" i="2"/>
  <c r="AC41" i="2"/>
  <c r="AA41" i="2"/>
  <c r="AC37" i="2"/>
  <c r="AA37" i="2"/>
  <c r="AC36" i="2"/>
  <c r="AA36" i="2"/>
  <c r="AC35" i="2"/>
  <c r="AA35" i="2"/>
  <c r="AC34" i="2"/>
  <c r="AA34" i="2"/>
  <c r="AC33" i="2"/>
  <c r="AA33" i="2"/>
  <c r="AC32" i="2"/>
  <c r="AA32" i="2"/>
  <c r="AC31" i="2"/>
  <c r="AA31" i="2"/>
  <c r="AC30" i="2"/>
  <c r="AA30" i="2"/>
  <c r="AC29" i="2"/>
  <c r="AA29" i="2"/>
  <c r="AC28" i="2"/>
  <c r="AA28" i="2"/>
  <c r="AC26" i="2"/>
  <c r="AA26" i="2"/>
  <c r="AC25" i="2"/>
  <c r="AA25" i="2"/>
  <c r="AC23" i="2"/>
  <c r="AA23" i="2"/>
  <c r="AA22" i="2"/>
  <c r="AD22" i="2" s="1"/>
  <c r="AC21" i="2"/>
  <c r="AA21" i="2"/>
  <c r="AC20" i="2"/>
  <c r="AA20" i="2"/>
  <c r="AA18" i="2"/>
  <c r="AA17" i="2"/>
  <c r="AC15" i="2"/>
  <c r="AC14" i="2"/>
  <c r="AC13" i="2"/>
  <c r="AC11" i="2"/>
  <c r="AC9" i="2"/>
  <c r="AB9" i="2"/>
  <c r="AC8" i="2"/>
  <c r="AC7" i="2"/>
  <c r="AC6" i="2"/>
  <c r="AC5" i="2"/>
  <c r="AC4" i="2"/>
  <c r="AA4" i="2"/>
  <c r="AB3" i="2"/>
  <c r="AA3" i="2"/>
  <c r="AD3" i="2" s="1"/>
  <c r="AD58" i="2" l="1"/>
  <c r="AD26" i="2"/>
  <c r="AD51" i="2"/>
  <c r="AF41" i="3"/>
  <c r="AD37" i="2"/>
  <c r="AD8" i="2"/>
  <c r="AD5" i="2"/>
  <c r="AD29" i="2"/>
  <c r="AD44" i="2"/>
  <c r="AD82" i="2"/>
  <c r="AD30" i="2"/>
  <c r="AD32" i="2"/>
  <c r="AD42" i="2"/>
  <c r="AF43" i="3"/>
  <c r="AF44" i="3"/>
  <c r="AF56" i="3"/>
  <c r="AF48" i="3"/>
  <c r="AD11" i="2"/>
  <c r="AD9" i="2"/>
  <c r="AD13" i="2"/>
  <c r="AD59" i="2"/>
  <c r="AD74" i="2"/>
  <c r="AF5" i="3"/>
  <c r="AF8" i="3"/>
  <c r="AF15" i="3"/>
  <c r="AF4" i="3"/>
  <c r="AF6" i="3"/>
  <c r="AF13" i="3"/>
  <c r="AF33" i="3"/>
  <c r="AF35" i="3"/>
  <c r="AF36" i="3"/>
  <c r="AF51" i="3"/>
  <c r="AD31" i="2"/>
  <c r="AD33" i="2"/>
  <c r="AD35" i="2"/>
  <c r="AF11" i="3"/>
  <c r="AF20" i="3"/>
  <c r="AF50" i="3"/>
  <c r="AF60" i="3"/>
  <c r="AF87" i="3"/>
  <c r="AD4" i="2"/>
  <c r="AD6" i="2"/>
  <c r="AD21" i="2"/>
  <c r="AD46" i="2"/>
  <c r="AD48" i="2"/>
  <c r="AD50" i="2"/>
  <c r="AD60" i="2"/>
  <c r="AD84" i="2"/>
  <c r="AF9" i="3"/>
  <c r="AF25" i="3"/>
  <c r="AF28" i="3"/>
  <c r="AF30" i="3"/>
  <c r="AF32" i="3"/>
  <c r="AF34" i="3"/>
  <c r="AF42" i="3"/>
  <c r="AF37" i="3"/>
  <c r="AF45" i="3"/>
  <c r="AF47" i="3"/>
  <c r="AF52" i="3"/>
  <c r="AF82" i="3"/>
  <c r="AF84" i="3"/>
  <c r="AF21" i="3"/>
  <c r="AF29" i="3"/>
  <c r="AF31" i="3"/>
  <c r="AF58" i="3"/>
  <c r="AF74" i="3"/>
  <c r="AG89" i="3"/>
  <c r="AD56" i="2"/>
  <c r="AD41" i="2"/>
  <c r="AD43" i="2"/>
  <c r="AD87" i="2"/>
  <c r="AD23" i="2"/>
  <c r="AD34" i="2"/>
  <c r="AD36" i="2"/>
  <c r="AD75" i="2"/>
  <c r="AD15" i="2"/>
  <c r="AD20" i="2"/>
  <c r="AD25" i="2"/>
  <c r="AD28" i="2"/>
  <c r="AD45" i="2"/>
  <c r="AD47" i="2"/>
  <c r="AD52" i="2"/>
  <c r="AD72" i="2"/>
  <c r="AD83" i="2"/>
  <c r="AF89" i="2"/>
  <c r="AG2" i="3" l="1"/>
  <c r="AG19" i="3"/>
  <c r="AG24" i="3"/>
  <c r="AG80" i="3"/>
  <c r="AF80" i="2"/>
  <c r="AF2" i="2"/>
  <c r="AF71" i="2"/>
  <c r="AF103" i="3"/>
  <c r="AD103" i="2"/>
  <c r="AD104" i="2" s="1"/>
  <c r="AF19" i="2"/>
  <c r="AF24" i="2"/>
  <c r="AD109" i="2" l="1"/>
  <c r="AF109" i="3"/>
  <c r="AF107" i="3"/>
  <c r="AF108" i="3"/>
  <c r="AD107" i="2"/>
  <c r="AD108" i="2"/>
</calcChain>
</file>

<file path=xl/sharedStrings.xml><?xml version="1.0" encoding="utf-8"?>
<sst xmlns="http://schemas.openxmlformats.org/spreadsheetml/2006/main" count="2110" uniqueCount="259">
  <si>
    <t>INSTAL·LACIÓ DE PROTECCIÓ CONTRA INCENDIS</t>
  </si>
  <si>
    <t>INSTAL.LACIÓ DE DETECCIÓ</t>
  </si>
  <si>
    <t>BIE (BOCA D'INCENDI EQUIPADA)</t>
  </si>
  <si>
    <t>COLUMNES SEQUES</t>
  </si>
  <si>
    <t>HIDRANTS DE COLUMNA</t>
  </si>
  <si>
    <t>HIDRANTS SOTERRATS</t>
  </si>
  <si>
    <t>EXTINTORS</t>
  </si>
  <si>
    <t>XARXA D'EXTINCIÓ PER AGENTS GASEOSOS, AIGUA, ETC.</t>
  </si>
  <si>
    <t>EXTINCIÓ DE CAMPANES DE CUINA</t>
  </si>
  <si>
    <t>GRUP DE PRESSIÓ DE PCI</t>
  </si>
  <si>
    <t>ALJUB DE PCI</t>
  </si>
  <si>
    <t>PORTES RF O D'EVACUACIÓ</t>
  </si>
  <si>
    <t>EXHUTORIS</t>
  </si>
  <si>
    <t>COMPORTES TALLAFOCS</t>
  </si>
  <si>
    <t>INSTAL·LACIÓ DE VIGILÀNCIA I SEGURETAT</t>
  </si>
  <si>
    <t>OBRA CIVIL</t>
  </si>
  <si>
    <t>COBERTA PLANA</t>
  </si>
  <si>
    <t>COBERTA INCLINADA</t>
  </si>
  <si>
    <t>LINEES DE VIDA</t>
  </si>
  <si>
    <t>PORTES AUTOMÀTIQUES</t>
  </si>
  <si>
    <t>INSTAL·LACIÓ TÈRMICA</t>
  </si>
  <si>
    <t xml:space="preserve">INSTAL·LACIÓ DE CALEFACCIÓ I ACS </t>
  </si>
  <si>
    <t>XARXA D'AIGUA CALENTA SANITÀRIA</t>
  </si>
  <si>
    <t>ACUMULADOR CALEFACCIÓ</t>
  </si>
  <si>
    <t>ACUMULADOR ACS</t>
  </si>
  <si>
    <t>TERMO ACUMULADOR DE GAS ACS P &lt;= 20 kW</t>
  </si>
  <si>
    <t>TERMO ACUMULADOR DE GAS ACS 20 kW &lt; P &lt;= 70 kW</t>
  </si>
  <si>
    <t xml:space="preserve">CALDERA P &lt;= 20 kW </t>
  </si>
  <si>
    <t xml:space="preserve">CALDERA 20 kW &lt; P &lt;= 70 kW </t>
  </si>
  <si>
    <t>CALDERES 70 kW &lt; P &lt;= 1.000 kW</t>
  </si>
  <si>
    <t>CALDERES P &gt; 1.000 kW DE GASOS COMBUSTIBLES O BIOMASSA</t>
  </si>
  <si>
    <t>CALDERES P &gt; 1.000 kW DE GASOIL</t>
  </si>
  <si>
    <t xml:space="preserve">INSTAL·LACIÓ DE CLIMATITZACIÓ I VENTILACIÓ </t>
  </si>
  <si>
    <t>SPLIT CLIMA P &lt;= 12 kW</t>
  </si>
  <si>
    <t>SPLIT CLIMA  12 kW &lt; P &lt;= 70 kW</t>
  </si>
  <si>
    <t>SISTEMA VRV CLIMA P &lt;= 12 kW</t>
  </si>
  <si>
    <t>SISTEMA VRV CLIMA  12 kW &lt; P &lt;= 70 kW</t>
  </si>
  <si>
    <t>SISTEMA VRV CLIMA  70 kW &lt; P &lt;= 1.000 kW</t>
  </si>
  <si>
    <t>UTA BOMBA DE CALOR CLIMA P &lt;= 12 kW</t>
  </si>
  <si>
    <t>UTA BOMBA DE CALOR CLIMA  12 kW &lt; P &lt;= 70 kW</t>
  </si>
  <si>
    <t>UTA BOMBA DE CALOR CLIMA  70 kW &lt; P &lt;= 1.000 kW</t>
  </si>
  <si>
    <t>UTA BOMBA CALOR CLIMA  P &gt; 1.000 kW</t>
  </si>
  <si>
    <t>REFREDADORA AIGUA FREDA CLIMA P &lt;= 12 kW</t>
  </si>
  <si>
    <t>REFREDADORA AIGUA FREDA CLIMA  12 kW &lt; P &lt;= 70 kW</t>
  </si>
  <si>
    <t>REFREDADORA AIGUA FREDA CLIMA  70 kW &lt; P &lt;= 1.000 kW</t>
  </si>
  <si>
    <t>REFREDADORA AIGUA FREDA CLIMA  P &gt; 1.000 kW</t>
  </si>
  <si>
    <t>TORRES DE REFRIGERACIÓ I CONDENSADORS EVAPORATIUS</t>
  </si>
  <si>
    <t>EQUIPS PRODUCTORS ELÈCTRICS</t>
  </si>
  <si>
    <t>TERMO ACUMULADOR ELÈCTRIC PER ACS</t>
  </si>
  <si>
    <t>ESCALFADOR ELÈCTRIC INSTANTANI</t>
  </si>
  <si>
    <t>BESCANVIADORS DE CALOR</t>
  </si>
  <si>
    <t>CAPTADORS SOLARS TÈRMICS SUPERFICIE &lt; 20 m2</t>
  </si>
  <si>
    <t>CAPTADORS SOLARS TÈRMICS SUPERFICIE &gt;= 20 m2</t>
  </si>
  <si>
    <t>INSTAL·LACIÓ DE GAS</t>
  </si>
  <si>
    <t>ÚNIC ENVÀS / DIPÒSIT DE GLP &lt; 15 Kg</t>
  </si>
  <si>
    <t>DIPÒSIT DE GLP</t>
  </si>
  <si>
    <t>BOMBONES DE GLP</t>
  </si>
  <si>
    <t>INSTAL·LACIÓ DE GASOIL</t>
  </si>
  <si>
    <t>DIPÒSIT DE GASOIL DE SUPERFÍCIE</t>
  </si>
  <si>
    <t>DIPÒSIT DE GASOIL SOTERRAT &lt;= 10 m3</t>
  </si>
  <si>
    <t>DIPÒSIT DE GASOIL SOTERRAT 10 m3 &lt; V &lt;= 60 m3</t>
  </si>
  <si>
    <t>GRUP DE PRESSIÓ DE GASOIL</t>
  </si>
  <si>
    <t>INSTAL·LACIÓ ELÈCTRICA A BAIXA TENSIÓ</t>
  </si>
  <si>
    <t>QUADRES ELÈCTRICS</t>
  </si>
  <si>
    <t>BATERIA DE CONDENSADORS</t>
  </si>
  <si>
    <t>GRUP ELECTROGEN</t>
  </si>
  <si>
    <t>SAI</t>
  </si>
  <si>
    <t>PLAQUES FOTOVOLTAIQUES</t>
  </si>
  <si>
    <t>INSTAL·LACIÓ DE FONTANERIA</t>
  </si>
  <si>
    <t>GRUP DE PRESSIÓ D'AIGUA</t>
  </si>
  <si>
    <t>ALJUB / DIPÒSIT D'AIGUA FREDA</t>
  </si>
  <si>
    <t>SANEJAMENT I AIGÜES PLUVIALS</t>
  </si>
  <si>
    <t>FOSSA SÈPTICA</t>
  </si>
  <si>
    <t>EQUIP DE BOMBEIG FECAL</t>
  </si>
  <si>
    <t>RECOLLIDA I EVACUACIÓ D'AIGÜES PLUVIALS</t>
  </si>
  <si>
    <r>
      <t xml:space="preserve">FAN COILS  </t>
    </r>
    <r>
      <rPr>
        <sz val="10"/>
        <color theme="9" tint="-0.249977111117893"/>
        <rFont val="Calibri"/>
        <family val="2"/>
      </rPr>
      <t>(amb aportació externa de fred o calor)</t>
    </r>
  </si>
  <si>
    <r>
      <t xml:space="preserve">CLIMATITZADOR / UTA </t>
    </r>
    <r>
      <rPr>
        <sz val="10"/>
        <color theme="9" tint="-0.249977111117893"/>
        <rFont val="Calibri"/>
        <family val="2"/>
      </rPr>
      <t>(sense generació de fred o calor)</t>
    </r>
  </si>
  <si>
    <t>INSTAL·LACIÓ ELÈCTRICA A MITJÀ TENSIÓ</t>
  </si>
  <si>
    <t>INSTAL·LACIÓ DE MEGAFONIA</t>
  </si>
  <si>
    <t>INTERRUPTORS AUTOMÀTICS</t>
  </si>
  <si>
    <t>CENTRES DE TRANSFORMACIÓ (TRANSFORMADORS)</t>
  </si>
  <si>
    <t>CLORADORS</t>
  </si>
  <si>
    <t>SISTEMES TRACTAMENT D'AIGUA (DESCALCIFICADORS, O ALTRES)</t>
  </si>
  <si>
    <t>CENTRAL DETECCIÓ INTRUSIO</t>
  </si>
  <si>
    <t>DETECTORS DE PRESÈNCIA</t>
  </si>
  <si>
    <t>?</t>
  </si>
  <si>
    <t>TOTAL unitats</t>
  </si>
  <si>
    <t>Nº CAPs</t>
  </si>
  <si>
    <t>Temps anual unitari</t>
  </si>
  <si>
    <t>Temps anual</t>
  </si>
  <si>
    <t>Total/CAP</t>
  </si>
  <si>
    <t>Categoria 2</t>
  </si>
  <si>
    <t>Categoria 3</t>
  </si>
  <si>
    <t>Categoria 1</t>
  </si>
  <si>
    <t>SI</t>
  </si>
  <si>
    <t>CAP La Florida</t>
  </si>
  <si>
    <t>CAP Rambla Marina</t>
  </si>
  <si>
    <t>CAP Just Oliveras</t>
  </si>
  <si>
    <t>CAP Bellvitge</t>
  </si>
  <si>
    <t>Unitat de Salut Mental</t>
  </si>
  <si>
    <t>CAP Amadeu Torner</t>
  </si>
  <si>
    <t>CAP Gornal</t>
  </si>
  <si>
    <t>CAP Sanfeliu</t>
  </si>
  <si>
    <t>Oficines UBP</t>
  </si>
  <si>
    <t>CUAP Pura Fernández</t>
  </si>
  <si>
    <t>CAP Ramona Via</t>
  </si>
  <si>
    <t>CAP 17 de Setembre</t>
  </si>
  <si>
    <t>CAP Pujol i Capçada</t>
  </si>
  <si>
    <t>CAP Gavà</t>
  </si>
  <si>
    <t>CAP Dr. Bartomeu Fabrés Anglada</t>
  </si>
  <si>
    <t>CAP Viladecans I</t>
  </si>
  <si>
    <t>CAP Maria Bernades</t>
  </si>
  <si>
    <t>CAP Montbaig</t>
  </si>
  <si>
    <t>CAP Rehabilitació Viladecans</t>
  </si>
  <si>
    <t>CAP El Castell</t>
  </si>
  <si>
    <t>CAP Begues</t>
  </si>
  <si>
    <t>INSTAL.LACIÓ DE DETECCIÓ (nº detectors)</t>
  </si>
  <si>
    <t>F.Balderas</t>
  </si>
  <si>
    <t>BIE (BOCA D'INCENDI EQUIPADA)  (nº)</t>
  </si>
  <si>
    <t>x</t>
  </si>
  <si>
    <t>COLUMNES SEQUES  (nº)</t>
  </si>
  <si>
    <t xml:space="preserve">HIDRANTS DE COLUMNA </t>
  </si>
  <si>
    <t>EXTINTORS (nº)</t>
  </si>
  <si>
    <t>ALJUB DE PCI (nº)</t>
  </si>
  <si>
    <t>PORTES RF O D'EVACUACIÓ  (nº)</t>
  </si>
  <si>
    <t>D. Aparicio</t>
  </si>
  <si>
    <t>EXHUTORIS (nº)</t>
  </si>
  <si>
    <t>COMPORTES TALLAFOCS (nº)</t>
  </si>
  <si>
    <t>CENTRAL DETECCIÓ INTRUSIÓ</t>
  </si>
  <si>
    <t>DETECCIÓ DE PRESÈNCIA (numero de detectors)</t>
  </si>
  <si>
    <t>COBERTA PLANA (m2 o numeros)</t>
  </si>
  <si>
    <t>COBERTA INCLINADA (m2 o numeros)</t>
  </si>
  <si>
    <t>LÍNIES DE VIDA (m o numero) (anclatges?)</t>
  </si>
  <si>
    <t>P. AUTOMÀTIQUES (nº)</t>
  </si>
  <si>
    <r>
      <t>FAN COILS  (nº)</t>
    </r>
    <r>
      <rPr>
        <sz val="10"/>
        <color theme="9" tint="-0.249977111117893"/>
        <rFont val="Calibri"/>
        <family val="2"/>
      </rPr>
      <t xml:space="preserve"> (amb aportació externa de fred o calor)</t>
    </r>
  </si>
  <si>
    <r>
      <t xml:space="preserve">CLIMATITZADOR / UTA </t>
    </r>
    <r>
      <rPr>
        <sz val="10"/>
        <color theme="9" tint="-0.249977111117893"/>
        <rFont val="Calibri"/>
        <family val="2"/>
      </rPr>
      <t>(sense generació de fred o calor)</t>
    </r>
    <r>
      <rPr>
        <sz val="10"/>
        <color indexed="8"/>
        <rFont val="Calibri"/>
        <family val="2"/>
      </rPr>
      <t xml:space="preserve"> (nº)</t>
    </r>
  </si>
  <si>
    <t>XARXA D'AIGUA CALENTA SANITÀRIA (si/no)</t>
  </si>
  <si>
    <t>ACUMULADOR CALEFACCIÓ (nº)</t>
  </si>
  <si>
    <t>ACUMULADOR ACS (nº)</t>
  </si>
  <si>
    <t>CALDERA P &lt;= 20 kW  (nº)</t>
  </si>
  <si>
    <t>CALDERA 20 kW &lt; P &lt;= 70 kW  (nº)</t>
  </si>
  <si>
    <t>CALDERES 70 kW &lt; P &lt;= 1.000 kW (nº)</t>
  </si>
  <si>
    <t>SPLIT CLIMA P &lt;= 12 kW (nº)</t>
  </si>
  <si>
    <t>SPLIT CLIMA  12 kW &lt; P &lt;= 70 kW (nº)</t>
  </si>
  <si>
    <t>SISTEMA VRV CLIMA P &lt;= 12 kW (nº)</t>
  </si>
  <si>
    <t>SISTEMA VRV CLIMA  12 kW &lt; P &lt;= 70 kW (nº)</t>
  </si>
  <si>
    <t>SISTEMA VRV CLIMA  70 kW &lt; P &lt;= 1.000 kW (nº)</t>
  </si>
  <si>
    <t>UTA BOMBA DE CALOR CLIMA P &lt;= 12 kW (nº)</t>
  </si>
  <si>
    <t>UTA BOMBA DE CALOR CLIMA  12 kW &lt; P &lt;= 70 kW (nº)</t>
  </si>
  <si>
    <t>UTA BOMBA DE CALOR CLIMA  70 kW &lt; P &lt;= 1.000 kW (nº)</t>
  </si>
  <si>
    <t>REFREDADORA AIGUA FREDA CLIMA P &lt;= 12 kW (nº)</t>
  </si>
  <si>
    <t>REFREDADORA AIGUA FREDA CLIMA  12 kW &lt; P &lt;= 70 kW (nº)</t>
  </si>
  <si>
    <t>REFREDADORA AIGUA FREDA CLIMA  70 kW &lt; P &lt;= 1.000 kW (nº)</t>
  </si>
  <si>
    <t>TERMO ACUMULADOR ELÈCTRIC PER ACS (nº)</t>
  </si>
  <si>
    <t>ESCALFADOR ELÈCTRIC INSTANTANI (nº)</t>
  </si>
  <si>
    <t>BESCANVIADORS DE CALOR (nº)</t>
  </si>
  <si>
    <t>CAPTADORS SOLARS TÈRMICS SUPERFICIE &lt; 20 m2 (nº)</t>
  </si>
  <si>
    <t>INSTAL·LACIÓ DE GAS (nº)</t>
  </si>
  <si>
    <t>QUADRES ELÈCTRICS (nº)</t>
  </si>
  <si>
    <t>BATERIA DE CONDENSADORS (nº)</t>
  </si>
  <si>
    <t>GRUP ELECTROGEN (nº)</t>
  </si>
  <si>
    <t>SAI (nº)</t>
  </si>
  <si>
    <t>GRUP DE PRESSIÓ D'AIGUA (si/no)</t>
  </si>
  <si>
    <t>Manteniment</t>
  </si>
  <si>
    <t>N</t>
  </si>
  <si>
    <t>ALJUB / DIPÒSIT D'AIGUA FREDA (si/no)</t>
  </si>
  <si>
    <t>SISTEMES TRACTAMENT D'AIGUA (DESCALCIFICADORS, CLORADORS, ETC) (si/no)</t>
  </si>
  <si>
    <t>FOSSA SÈPTICA o POU FECAL O ARQUETA (si/no)</t>
  </si>
  <si>
    <t>S</t>
  </si>
  <si>
    <t>EQUIP DE BOMBEIG FECAL (si/no)</t>
  </si>
  <si>
    <t>RECOLLIDA I EVACUACIÓ D'AIGÜES PLUVIALS (si/no)</t>
  </si>
  <si>
    <t>ALTRES</t>
  </si>
  <si>
    <t>POLSADORS DETECCIÓ INCENDIS(nº)</t>
  </si>
  <si>
    <t>ELECTROIMAN (PORTES)</t>
  </si>
  <si>
    <t>BOMBA JOCKEY</t>
  </si>
  <si>
    <t>SIRENES INCENDIS (nº)</t>
  </si>
  <si>
    <t>AMPLIFICADOR MEGAFONIA (nº)</t>
  </si>
  <si>
    <t>ALTAVEUS MEGAFONIA (nº)</t>
  </si>
  <si>
    <t>CONTACTES INTRUSIÓ (nº)</t>
  </si>
  <si>
    <t>PARALLAMPS</t>
  </si>
  <si>
    <t>CÀMARES (nº)</t>
  </si>
  <si>
    <t>GRAVADOR (nº)</t>
  </si>
  <si>
    <t>CAP Montclar</t>
  </si>
  <si>
    <t>CAP Camps Blancs</t>
  </si>
  <si>
    <t>CAP Vinyets</t>
  </si>
  <si>
    <t>CAP Molí Nou</t>
  </si>
  <si>
    <t>CAP Vila Vella</t>
  </si>
  <si>
    <t>CAP El Serral</t>
  </si>
  <si>
    <t>CAP Torrelles</t>
  </si>
  <si>
    <t>CAP Cornellà</t>
  </si>
  <si>
    <t>CAP Martí Julià</t>
  </si>
  <si>
    <t>Local del SAP (Martí Julià)</t>
  </si>
  <si>
    <t>CAP Sant Ildefons</t>
  </si>
  <si>
    <t>CAP Can Moritz</t>
  </si>
  <si>
    <t>CL Almeda</t>
  </si>
  <si>
    <t>CL. Fontsanta</t>
  </si>
  <si>
    <t>CAP Sant just</t>
  </si>
  <si>
    <t>CAP Les Planes</t>
  </si>
  <si>
    <t>CAP Sant Joan Despí (Verdaguer)</t>
  </si>
  <si>
    <t>CAP Lluis Millet</t>
  </si>
  <si>
    <t>CAP Rambla</t>
  </si>
  <si>
    <t>CAP El Pla</t>
  </si>
  <si>
    <t>CAP Vallirana</t>
  </si>
  <si>
    <t>cAP Corbera</t>
  </si>
  <si>
    <t>CAP Santa Coloma de Cervelló</t>
  </si>
  <si>
    <t>NO</t>
  </si>
  <si>
    <t>SI CL</t>
  </si>
  <si>
    <t>1 CL</t>
  </si>
  <si>
    <t>CAP Ronda Torrassa</t>
  </si>
  <si>
    <t>CAP Sant Joan</t>
  </si>
  <si>
    <t>CAP Jaume I</t>
  </si>
  <si>
    <t>CAP Sitges</t>
  </si>
  <si>
    <t>CAP Josep Bertran i Miret</t>
  </si>
  <si>
    <t>CAP Roquetes</t>
  </si>
  <si>
    <t>CAP Alt Penedès</t>
  </si>
  <si>
    <t>CAP Vilafranca Nord</t>
  </si>
  <si>
    <t>CAP Sant Sadurní</t>
  </si>
  <si>
    <t>CL. Olivella</t>
  </si>
  <si>
    <t>CAP Martorell</t>
  </si>
  <si>
    <t>CAP Torrent de Llops</t>
  </si>
  <si>
    <t>CAP Pallejà</t>
  </si>
  <si>
    <t>CAP Sant Andreu de la Barca</t>
  </si>
  <si>
    <t>CUAP La Solana</t>
  </si>
  <si>
    <t>CAP Esparreguera</t>
  </si>
  <si>
    <t>CAP Sant Llorenç d'Hortons</t>
  </si>
  <si>
    <t>CAP Abrera</t>
  </si>
  <si>
    <t>CL. Can Villalba</t>
  </si>
  <si>
    <t>CAP Masquefa</t>
  </si>
  <si>
    <t>3 PA</t>
  </si>
  <si>
    <t>2 PA</t>
  </si>
  <si>
    <t>no</t>
  </si>
  <si>
    <t>CAP Alhambra</t>
  </si>
  <si>
    <t>CAP ASSIR Jaume Soler Cornellà</t>
  </si>
  <si>
    <t>CAP Can Vidalet</t>
  </si>
  <si>
    <t>CAP Papiol</t>
  </si>
  <si>
    <t>CL Lavern</t>
  </si>
  <si>
    <t>CAP Moja</t>
  </si>
  <si>
    <t>CAP Collbató</t>
  </si>
  <si>
    <t>CAP Sant Esteve Sesrovires</t>
  </si>
  <si>
    <t>CL La Vila</t>
  </si>
  <si>
    <t>CL Castellví Rosanes</t>
  </si>
  <si>
    <t>J. Gelpí</t>
  </si>
  <si>
    <t>SAP Centre i Delta</t>
  </si>
  <si>
    <t>SAP APGNord</t>
  </si>
  <si>
    <t>Miquel/Javi</t>
  </si>
  <si>
    <t>Javi</t>
  </si>
  <si>
    <t>76,5+6PA</t>
  </si>
  <si>
    <t>36+1PA</t>
  </si>
  <si>
    <t>71+3PA</t>
  </si>
  <si>
    <t>84+2PA</t>
  </si>
  <si>
    <t>14+5PA</t>
  </si>
  <si>
    <t>118+1PA</t>
  </si>
  <si>
    <t>58+27PA</t>
  </si>
  <si>
    <t>100+1PA</t>
  </si>
  <si>
    <t>103+1PA</t>
  </si>
  <si>
    <t>jfiguerola.cp.ics@gencat.cat</t>
  </si>
  <si>
    <t>???</t>
  </si>
  <si>
    <t>PUNTS DE CONSUM AFCH</t>
  </si>
  <si>
    <t>PUNTS DE CONSUM ACS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</si>
</sst>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9"/>
      <name val="Calibri"/>
      <family val="2"/>
    </font>
    <font>
      <sz val="10"/>
      <color indexed="8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9" tint="-0.249977111117893"/>
      <name val="Calibri"/>
      <family val="2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</font>
    <font>
      <sz val="10"/>
      <color theme="1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76">
    <xf numFmtId="0" fontId="0" fillId="0" borderId="0" xfId="0"/>
    <xf numFmtId="0" fontId="3" fillId="0" borderId="0" xfId="0" applyFont="1"/>
    <xf numFmtId="0" fontId="5" fillId="0" borderId="4" xfId="0" applyFont="1" applyBorder="1" applyAlignment="1">
      <alignment horizontal="left" indent="4"/>
    </xf>
    <xf numFmtId="0" fontId="5" fillId="0" borderId="5" xfId="0" applyFont="1" applyBorder="1" applyAlignment="1">
      <alignment horizontal="left" indent="4"/>
    </xf>
    <xf numFmtId="0" fontId="5" fillId="0" borderId="4" xfId="0" applyFont="1" applyBorder="1" applyAlignment="1">
      <alignment horizontal="left" indent="6"/>
    </xf>
    <xf numFmtId="0" fontId="5" fillId="5" borderId="4" xfId="0" applyFont="1" applyFill="1" applyBorder="1" applyAlignment="1">
      <alignment horizontal="left" indent="4"/>
    </xf>
    <xf numFmtId="0" fontId="2" fillId="5" borderId="1" xfId="0" applyFont="1" applyFill="1" applyBorder="1" applyAlignment="1">
      <alignment wrapText="1"/>
    </xf>
    <xf numFmtId="0" fontId="4" fillId="3" borderId="6" xfId="1" applyFont="1" applyBorder="1"/>
    <xf numFmtId="0" fontId="5" fillId="2" borderId="6" xfId="0" applyFont="1" applyFill="1" applyBorder="1" applyAlignment="1">
      <alignment horizontal="left" indent="4"/>
    </xf>
    <xf numFmtId="0" fontId="4" fillId="3" borderId="0" xfId="1" applyFont="1" applyAlignment="1">
      <alignment horizontal="center"/>
    </xf>
    <xf numFmtId="0" fontId="0" fillId="4" borderId="3" xfId="0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textRotation="45"/>
    </xf>
    <xf numFmtId="0" fontId="0" fillId="0" borderId="3" xfId="0" applyBorder="1" applyAlignment="1">
      <alignment horizontal="center"/>
    </xf>
    <xf numFmtId="0" fontId="5" fillId="0" borderId="6" xfId="0" applyFont="1" applyBorder="1" applyAlignment="1">
      <alignment horizontal="left" indent="4"/>
    </xf>
    <xf numFmtId="0" fontId="8" fillId="6" borderId="2" xfId="0" applyFont="1" applyFill="1" applyBorder="1" applyAlignment="1">
      <alignment horizontal="center" textRotation="45"/>
    </xf>
    <xf numFmtId="2" fontId="8" fillId="6" borderId="2" xfId="0" applyNumberFormat="1" applyFont="1" applyFill="1" applyBorder="1" applyAlignment="1">
      <alignment horizontal="center" textRotation="45"/>
    </xf>
    <xf numFmtId="2" fontId="4" fillId="3" borderId="0" xfId="1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2" fillId="5" borderId="2" xfId="0" applyFont="1" applyFill="1" applyBorder="1" applyAlignment="1">
      <alignment horizontal="center" wrapText="1"/>
    </xf>
    <xf numFmtId="0" fontId="4" fillId="7" borderId="0" xfId="1" applyFont="1" applyFill="1" applyAlignment="1">
      <alignment horizontal="center"/>
    </xf>
    <xf numFmtId="0" fontId="5" fillId="0" borderId="7" xfId="0" applyFont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4" fillId="3" borderId="7" xfId="1" applyFont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5" fillId="0" borderId="9" xfId="0" applyFont="1" applyBorder="1" applyAlignment="1">
      <alignment horizontal="left" indent="4"/>
    </xf>
    <xf numFmtId="0" fontId="5" fillId="2" borderId="7" xfId="0" applyFont="1" applyFill="1" applyBorder="1" applyAlignment="1">
      <alignment horizontal="center"/>
    </xf>
    <xf numFmtId="0" fontId="5" fillId="7" borderId="0" xfId="0" applyFont="1" applyFill="1" applyAlignment="1">
      <alignment horizontal="center"/>
    </xf>
    <xf numFmtId="0" fontId="0" fillId="4" borderId="10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0" borderId="4" xfId="0" applyFont="1" applyBorder="1" applyAlignment="1">
      <alignment horizontal="left" vertical="top" indent="4"/>
    </xf>
    <xf numFmtId="0" fontId="9" fillId="0" borderId="5" xfId="0" applyFont="1" applyBorder="1" applyAlignment="1">
      <alignment horizontal="left" vertical="top" indent="4"/>
    </xf>
    <xf numFmtId="0" fontId="9" fillId="0" borderId="5" xfId="0" applyFont="1" applyBorder="1" applyAlignment="1">
      <alignment horizontal="left" indent="4"/>
    </xf>
    <xf numFmtId="0" fontId="0" fillId="0" borderId="11" xfId="0" applyBorder="1" applyAlignment="1">
      <alignment horizontal="center"/>
    </xf>
    <xf numFmtId="0" fontId="5" fillId="0" borderId="5" xfId="0" applyNumberFormat="1" applyFont="1" applyBorder="1" applyAlignment="1">
      <alignment horizontal="left" indent="4"/>
    </xf>
    <xf numFmtId="0" fontId="5" fillId="0" borderId="7" xfId="0" applyNumberFormat="1" applyFon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4" borderId="3" xfId="0" applyNumberFormat="1" applyFill="1" applyBorder="1" applyAlignment="1">
      <alignment horizontal="center"/>
    </xf>
    <xf numFmtId="0" fontId="0" fillId="7" borderId="3" xfId="0" applyNumberForma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8" xfId="0" applyNumberFormat="1" applyBorder="1" applyAlignment="1">
      <alignment horizontal="center"/>
    </xf>
    <xf numFmtId="0" fontId="0" fillId="4" borderId="8" xfId="0" applyNumberFormat="1" applyFill="1" applyBorder="1" applyAlignment="1">
      <alignment horizontal="center"/>
    </xf>
    <xf numFmtId="0" fontId="0" fillId="7" borderId="8" xfId="0" applyNumberFormat="1" applyFill="1" applyBorder="1" applyAlignment="1">
      <alignment horizontal="center"/>
    </xf>
    <xf numFmtId="0" fontId="5" fillId="0" borderId="9" xfId="0" applyNumberFormat="1" applyFont="1" applyBorder="1" applyAlignment="1">
      <alignment horizontal="left" indent="4"/>
    </xf>
    <xf numFmtId="0" fontId="0" fillId="4" borderId="11" xfId="0" applyFill="1" applyBorder="1" applyAlignment="1">
      <alignment horizontal="center"/>
    </xf>
    <xf numFmtId="0" fontId="10" fillId="0" borderId="9" xfId="0" applyFont="1" applyBorder="1" applyAlignment="1">
      <alignment horizontal="left" indent="4"/>
    </xf>
    <xf numFmtId="0" fontId="6" fillId="8" borderId="2" xfId="0" applyFont="1" applyFill="1" applyBorder="1" applyAlignment="1">
      <alignment horizontal="center" textRotation="45"/>
    </xf>
    <xf numFmtId="0" fontId="6" fillId="0" borderId="2" xfId="0" applyFont="1" applyFill="1" applyBorder="1" applyAlignment="1">
      <alignment horizontal="center" textRotation="45"/>
    </xf>
    <xf numFmtId="0" fontId="5" fillId="2" borderId="0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12" fillId="4" borderId="11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9" fillId="0" borderId="0" xfId="0" applyFont="1" applyFill="1" applyBorder="1" applyAlignment="1">
      <alignment horizontal="left" vertical="top" indent="4"/>
    </xf>
    <xf numFmtId="0" fontId="8" fillId="6" borderId="0" xfId="0" applyFont="1" applyFill="1" applyBorder="1" applyAlignment="1">
      <alignment horizontal="center" textRotation="45"/>
    </xf>
    <xf numFmtId="1" fontId="0" fillId="9" borderId="0" xfId="0" applyNumberFormat="1" applyFill="1" applyAlignment="1">
      <alignment horizontal="center"/>
    </xf>
    <xf numFmtId="2" fontId="0" fillId="10" borderId="0" xfId="0" applyNumberFormat="1" applyFill="1" applyAlignment="1">
      <alignment horizontal="center"/>
    </xf>
    <xf numFmtId="0" fontId="5" fillId="0" borderId="6" xfId="0" applyFont="1" applyBorder="1" applyAlignment="1">
      <alignment horizontal="left" indent="6"/>
    </xf>
    <xf numFmtId="0" fontId="0" fillId="7" borderId="0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12" xfId="0" applyBorder="1" applyAlignment="1">
      <alignment horizontal="center"/>
    </xf>
  </cellXfs>
  <cellStyles count="2">
    <cellStyle name="60% - Accent1" xfId="1"/>
    <cellStyle name="Normal" xfId="0" builtinId="0"/>
  </cellStyles>
  <dxfs count="4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m\aplic\Documents%20and%20Settings\044190742Z\Configuraci&#243;n%20local\Archivos%20temporales%20de%20Internet\Content.Outlook\0R366XBS\Inventari_Legio_ICS%20v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ari centres_no CAP Bages"/>
      <sheetName val="Edificis"/>
      <sheetName val="FAMÍLIES LEG"/>
      <sheetName val="Hoja3"/>
    </sheetNames>
    <sheetDataSet>
      <sheetData sheetId="0"/>
      <sheetData sheetId="1">
        <row r="2">
          <cell r="A2" t="str">
            <v>CAP Anoia</v>
          </cell>
        </row>
        <row r="3">
          <cell r="A3" t="str">
            <v>CAP Artés</v>
          </cell>
        </row>
        <row r="4">
          <cell r="A4" t="str">
            <v xml:space="preserve">CAP Berguedà </v>
          </cell>
        </row>
        <row r="5">
          <cell r="A5" t="str">
            <v>CAP Calaf</v>
          </cell>
        </row>
        <row r="6">
          <cell r="A6" t="str">
            <v>CAP Callús</v>
          </cell>
        </row>
        <row r="7">
          <cell r="A7" t="str">
            <v>CAP Capellades</v>
          </cell>
        </row>
        <row r="8">
          <cell r="A8" t="str">
            <v>CAP Cardona</v>
          </cell>
        </row>
        <row r="9">
          <cell r="A9" t="str">
            <v>CAP Castellbell i el Vilar</v>
          </cell>
        </row>
        <row r="10">
          <cell r="A10" t="str">
            <v>CAP Gironella</v>
          </cell>
        </row>
        <row r="11">
          <cell r="A11" t="str">
            <v>CAP Guardiola de Berguedà</v>
          </cell>
        </row>
        <row r="12">
          <cell r="A12" t="str">
            <v>CAP Manlleu</v>
          </cell>
        </row>
        <row r="13">
          <cell r="A13" t="str">
            <v>CAP Moià</v>
          </cell>
        </row>
        <row r="14">
          <cell r="A14" t="str">
            <v>CAP Monistrol de Montserrat</v>
          </cell>
        </row>
        <row r="15">
          <cell r="A15" t="str">
            <v>CAP Navarcles</v>
          </cell>
        </row>
        <row r="16">
          <cell r="A16" t="str">
            <v>CAP Navàs</v>
          </cell>
        </row>
        <row r="17">
          <cell r="A17" t="str">
            <v xml:space="preserve">CAP Osona </v>
          </cell>
        </row>
        <row r="18">
          <cell r="A18" t="str">
            <v>CAP Piera</v>
          </cell>
        </row>
        <row r="19">
          <cell r="A19" t="str">
            <v>CAP Piera (Mòduls)</v>
          </cell>
        </row>
        <row r="20">
          <cell r="A20" t="str">
            <v>CAP Prats de Lluçanès</v>
          </cell>
        </row>
        <row r="21">
          <cell r="A21" t="str">
            <v>CAP Puig-Reig</v>
          </cell>
        </row>
        <row r="22">
          <cell r="A22" t="str">
            <v>CAP Roda de Ter</v>
          </cell>
        </row>
        <row r="23">
          <cell r="A23" t="str">
            <v xml:space="preserve">CAP Sagrada Família </v>
          </cell>
        </row>
        <row r="24">
          <cell r="A24" t="str">
            <v>CAP Sallent</v>
          </cell>
        </row>
        <row r="25">
          <cell r="A25" t="str">
            <v>CAP Sant Fruitós de Bages</v>
          </cell>
        </row>
        <row r="26">
          <cell r="A26" t="str">
            <v>CAP Sant Fruitós de Bages (Pediatria)</v>
          </cell>
        </row>
        <row r="27">
          <cell r="A27" t="str">
            <v>CAP Sant Hipòlit de Voltregà</v>
          </cell>
        </row>
        <row r="28">
          <cell r="A28" t="str">
            <v>CAP Sant Joan Vilatorrada</v>
          </cell>
        </row>
        <row r="29">
          <cell r="A29" t="str">
            <v>CAP Sant Quirze de Besora</v>
          </cell>
        </row>
        <row r="30">
          <cell r="A30" t="str">
            <v>CAP Sant Vicenç de Castellet</v>
          </cell>
        </row>
        <row r="31">
          <cell r="A31" t="str">
            <v>CAP Santa Coloma de Queralt</v>
          </cell>
        </row>
        <row r="32">
          <cell r="A32" t="str">
            <v>CAP Santa Eugènia de Berga</v>
          </cell>
        </row>
        <row r="33">
          <cell r="A33" t="str">
            <v>CAP Santa Margarida de Montbui</v>
          </cell>
        </row>
        <row r="34">
          <cell r="A34" t="str">
            <v>CAP Santpedor</v>
          </cell>
        </row>
        <row r="35">
          <cell r="A35" t="str">
            <v>CAP Súria</v>
          </cell>
        </row>
        <row r="36">
          <cell r="A36" t="str">
            <v>CAP Tona</v>
          </cell>
        </row>
        <row r="37">
          <cell r="A37" t="str">
            <v>CAP Torelló</v>
          </cell>
        </row>
        <row r="38">
          <cell r="A38" t="str">
            <v>CAP Vacarisses</v>
          </cell>
        </row>
        <row r="39">
          <cell r="A39" t="str">
            <v>CAP Vallfogona de Riucorb</v>
          </cell>
        </row>
        <row r="40">
          <cell r="A40" t="str">
            <v>CAP Vilanova del Camí</v>
          </cell>
        </row>
        <row r="41">
          <cell r="A41" t="str">
            <v>Consultori Avinyó</v>
          </cell>
        </row>
        <row r="42">
          <cell r="A42" t="str">
            <v>Consultori Castellar de N'Hug</v>
          </cell>
        </row>
        <row r="43">
          <cell r="A43" t="str">
            <v>Consultori de Saldes</v>
          </cell>
        </row>
        <row r="44">
          <cell r="A44" t="str">
            <v>Consultori Fonollosa</v>
          </cell>
        </row>
        <row r="45">
          <cell r="A45" t="str">
            <v>Consultori Taradell</v>
          </cell>
        </row>
        <row r="46">
          <cell r="A46" t="str">
            <v>Consultori Vilada</v>
          </cell>
        </row>
        <row r="47">
          <cell r="A47" t="str">
            <v>GERÈNCIA</v>
          </cell>
        </row>
        <row r="48">
          <cell r="A48" t="str">
            <v>OFICINES GERÈNCIA TERRITORIAL</v>
          </cell>
        </row>
        <row r="49">
          <cell r="A49" t="str">
            <v>SAP ANOIA</v>
          </cell>
        </row>
        <row r="50">
          <cell r="A50" t="str">
            <v>SAP BAGES - BERGUEDÀ - SOLSONÈS</v>
          </cell>
        </row>
        <row r="51">
          <cell r="A51" t="str">
            <v>SAP OSONA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9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7" sqref="B7"/>
    </sheetView>
  </sheetViews>
  <sheetFormatPr defaultColWidth="9.140625" defaultRowHeight="15" x14ac:dyDescent="0.25"/>
  <cols>
    <col min="1" max="1" width="72.140625" bestFit="1" customWidth="1"/>
    <col min="2" max="2" width="13" style="12" customWidth="1"/>
    <col min="3" max="6" width="9.140625" style="12" customWidth="1"/>
    <col min="7" max="25" width="9.140625" style="12"/>
    <col min="26" max="26" width="4.28515625" style="12" customWidth="1"/>
    <col min="27" max="28" width="10.28515625" style="19" customWidth="1"/>
    <col min="29" max="29" width="10.28515625" style="20" customWidth="1"/>
    <col min="30" max="31" width="10.28515625" style="12" customWidth="1"/>
    <col min="32" max="32" width="17.85546875" bestFit="1" customWidth="1"/>
    <col min="34" max="34" width="59.28515625" bestFit="1" customWidth="1"/>
  </cols>
  <sheetData>
    <row r="1" spans="1:34" s="1" customFormat="1" ht="108.75" x14ac:dyDescent="0.2">
      <c r="A1" s="57" t="s">
        <v>242</v>
      </c>
      <c r="B1" s="22"/>
      <c r="C1" s="55" t="s">
        <v>95</v>
      </c>
      <c r="D1" s="55" t="s">
        <v>96</v>
      </c>
      <c r="E1" s="55" t="s">
        <v>98</v>
      </c>
      <c r="F1" s="55" t="s">
        <v>99</v>
      </c>
      <c r="G1" s="55" t="s">
        <v>208</v>
      </c>
      <c r="H1" s="55" t="s">
        <v>97</v>
      </c>
      <c r="I1" s="55" t="s">
        <v>100</v>
      </c>
      <c r="J1" s="55" t="s">
        <v>101</v>
      </c>
      <c r="K1" s="55" t="s">
        <v>102</v>
      </c>
      <c r="L1" s="55" t="s">
        <v>103</v>
      </c>
      <c r="M1" s="55" t="s">
        <v>104</v>
      </c>
      <c r="N1" s="55" t="s">
        <v>105</v>
      </c>
      <c r="O1" s="55" t="s">
        <v>106</v>
      </c>
      <c r="P1" s="55" t="s">
        <v>107</v>
      </c>
      <c r="Q1" s="55" t="s">
        <v>108</v>
      </c>
      <c r="R1" s="55" t="s">
        <v>109</v>
      </c>
      <c r="S1" s="55" t="s">
        <v>110</v>
      </c>
      <c r="T1" s="55" t="s">
        <v>111</v>
      </c>
      <c r="U1" s="55" t="s">
        <v>112</v>
      </c>
      <c r="V1" s="55" t="s">
        <v>113</v>
      </c>
      <c r="W1" s="55" t="s">
        <v>114</v>
      </c>
      <c r="X1" s="54" t="s">
        <v>231</v>
      </c>
      <c r="Y1" s="55" t="s">
        <v>115</v>
      </c>
      <c r="Z1" s="13"/>
      <c r="AA1" s="16" t="s">
        <v>86</v>
      </c>
      <c r="AB1" s="16" t="s">
        <v>87</v>
      </c>
      <c r="AC1" s="17" t="s">
        <v>88</v>
      </c>
      <c r="AD1" s="16" t="s">
        <v>89</v>
      </c>
      <c r="AE1" s="69" t="s">
        <v>89</v>
      </c>
    </row>
    <row r="2" spans="1:34" x14ac:dyDescent="0.25">
      <c r="A2" s="7" t="s">
        <v>0</v>
      </c>
      <c r="B2" s="26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23"/>
      <c r="AA2" s="9"/>
      <c r="AB2" s="9"/>
      <c r="AC2" s="18"/>
      <c r="AD2" s="18"/>
      <c r="AE2" s="18"/>
      <c r="AF2" s="18" t="e">
        <f>SUM(AD3:AD15)/$A$1</f>
        <v>#VALUE!</v>
      </c>
      <c r="AH2" s="7" t="s">
        <v>0</v>
      </c>
    </row>
    <row r="3" spans="1:34" x14ac:dyDescent="0.25">
      <c r="A3" s="2" t="s">
        <v>116</v>
      </c>
      <c r="B3" s="24" t="s">
        <v>117</v>
      </c>
      <c r="C3" s="14">
        <v>105</v>
      </c>
      <c r="D3" s="10">
        <v>6</v>
      </c>
      <c r="E3" s="14">
        <v>61</v>
      </c>
      <c r="F3" s="10">
        <v>20</v>
      </c>
      <c r="G3" s="14">
        <v>119</v>
      </c>
      <c r="H3" s="10">
        <v>103</v>
      </c>
      <c r="I3" s="14">
        <v>84</v>
      </c>
      <c r="J3" s="10">
        <v>81</v>
      </c>
      <c r="K3" s="14">
        <v>34</v>
      </c>
      <c r="L3" s="10">
        <v>33</v>
      </c>
      <c r="M3" s="14">
        <v>65</v>
      </c>
      <c r="N3" s="59">
        <v>71</v>
      </c>
      <c r="O3" s="10">
        <v>107</v>
      </c>
      <c r="P3" s="14">
        <v>150</v>
      </c>
      <c r="Q3" s="10">
        <v>47</v>
      </c>
      <c r="R3" s="14">
        <v>33</v>
      </c>
      <c r="S3" s="10">
        <v>48</v>
      </c>
      <c r="T3" s="14">
        <v>27</v>
      </c>
      <c r="U3" s="10">
        <v>32</v>
      </c>
      <c r="V3" s="14">
        <v>25</v>
      </c>
      <c r="W3" s="10">
        <v>71</v>
      </c>
      <c r="X3" s="59">
        <v>117</v>
      </c>
      <c r="Y3" s="14">
        <v>35</v>
      </c>
      <c r="Z3" s="25"/>
      <c r="AA3" s="19">
        <f t="shared" ref="AA3:AA15" si="0">SUM(C3:Z3)</f>
        <v>1474</v>
      </c>
      <c r="AB3" s="19">
        <f>COUNT(#REF!)</f>
        <v>0</v>
      </c>
      <c r="AC3" s="20">
        <f>0.1</f>
        <v>0.1</v>
      </c>
      <c r="AD3" s="20">
        <f>AC3*AA3</f>
        <v>147.4</v>
      </c>
      <c r="AE3" s="20">
        <v>192</v>
      </c>
      <c r="AF3">
        <v>2</v>
      </c>
      <c r="AH3" s="2" t="s">
        <v>1</v>
      </c>
    </row>
    <row r="4" spans="1:34" x14ac:dyDescent="0.25">
      <c r="A4" s="2" t="s">
        <v>118</v>
      </c>
      <c r="B4" s="24" t="s">
        <v>117</v>
      </c>
      <c r="C4" s="14">
        <v>7</v>
      </c>
      <c r="D4" s="10" t="s">
        <v>119</v>
      </c>
      <c r="E4" s="14" t="s">
        <v>119</v>
      </c>
      <c r="F4" s="10">
        <v>1</v>
      </c>
      <c r="G4" s="14">
        <v>10</v>
      </c>
      <c r="H4" s="10">
        <v>11</v>
      </c>
      <c r="I4" s="14">
        <v>7</v>
      </c>
      <c r="J4" s="10" t="s">
        <v>119</v>
      </c>
      <c r="K4" s="14" t="s">
        <v>119</v>
      </c>
      <c r="L4" s="10" t="s">
        <v>119</v>
      </c>
      <c r="M4" s="14">
        <v>6</v>
      </c>
      <c r="N4" s="14">
        <v>9</v>
      </c>
      <c r="O4" s="10">
        <v>10</v>
      </c>
      <c r="P4" s="14">
        <v>13</v>
      </c>
      <c r="Q4" s="10">
        <v>4</v>
      </c>
      <c r="R4" s="14">
        <v>4</v>
      </c>
      <c r="S4" s="10">
        <v>8</v>
      </c>
      <c r="T4" s="14">
        <v>6</v>
      </c>
      <c r="U4" s="10">
        <v>13</v>
      </c>
      <c r="V4" s="14" t="s">
        <v>119</v>
      </c>
      <c r="W4" s="10">
        <v>12</v>
      </c>
      <c r="X4" s="59">
        <v>10</v>
      </c>
      <c r="Y4" s="14" t="s">
        <v>119</v>
      </c>
      <c r="Z4" s="25"/>
      <c r="AA4" s="19">
        <f t="shared" si="0"/>
        <v>131</v>
      </c>
      <c r="AC4" s="20">
        <f>0.08*4+0.08*2+1</f>
        <v>1.48</v>
      </c>
      <c r="AD4" s="20">
        <f>AC4*AA4</f>
        <v>193.88</v>
      </c>
      <c r="AE4" s="20">
        <v>343.36</v>
      </c>
      <c r="AF4">
        <v>2</v>
      </c>
      <c r="AH4" s="2" t="s">
        <v>2</v>
      </c>
    </row>
    <row r="5" spans="1:34" x14ac:dyDescent="0.25">
      <c r="A5" s="3" t="s">
        <v>120</v>
      </c>
      <c r="B5" s="24" t="s">
        <v>117</v>
      </c>
      <c r="C5" s="14" t="s">
        <v>119</v>
      </c>
      <c r="D5" s="10" t="s">
        <v>119</v>
      </c>
      <c r="E5" s="14" t="s">
        <v>119</v>
      </c>
      <c r="F5" s="10" t="s">
        <v>119</v>
      </c>
      <c r="G5" s="14" t="s">
        <v>119</v>
      </c>
      <c r="H5" s="10">
        <v>1</v>
      </c>
      <c r="I5" s="14" t="s">
        <v>119</v>
      </c>
      <c r="J5" s="10" t="s">
        <v>119</v>
      </c>
      <c r="K5" s="14" t="s">
        <v>119</v>
      </c>
      <c r="L5" s="10" t="s">
        <v>119</v>
      </c>
      <c r="M5" s="14" t="s">
        <v>119</v>
      </c>
      <c r="N5" s="14" t="s">
        <v>119</v>
      </c>
      <c r="O5" s="10" t="s">
        <v>119</v>
      </c>
      <c r="P5" s="14" t="s">
        <v>119</v>
      </c>
      <c r="Q5" s="10" t="s">
        <v>119</v>
      </c>
      <c r="R5" s="14" t="s">
        <v>119</v>
      </c>
      <c r="S5" s="10" t="s">
        <v>119</v>
      </c>
      <c r="T5" s="14" t="s">
        <v>119</v>
      </c>
      <c r="U5" s="10" t="s">
        <v>119</v>
      </c>
      <c r="V5" s="14" t="s">
        <v>119</v>
      </c>
      <c r="W5" s="10" t="s">
        <v>119</v>
      </c>
      <c r="X5" s="14" t="s">
        <v>119</v>
      </c>
      <c r="Y5" s="14" t="s">
        <v>119</v>
      </c>
      <c r="Z5" s="25"/>
      <c r="AA5" s="19">
        <f t="shared" si="0"/>
        <v>1</v>
      </c>
      <c r="AC5" s="20">
        <f>0.33*4+3*0.2</f>
        <v>1.9200000000000002</v>
      </c>
      <c r="AD5" s="20">
        <f>AC5*AA5</f>
        <v>1.9200000000000002</v>
      </c>
      <c r="AE5" s="20">
        <v>3.8400000000000003</v>
      </c>
      <c r="AF5">
        <v>2</v>
      </c>
      <c r="AH5" s="3" t="s">
        <v>3</v>
      </c>
    </row>
    <row r="6" spans="1:34" x14ac:dyDescent="0.25">
      <c r="A6" s="3" t="s">
        <v>121</v>
      </c>
      <c r="B6" s="24" t="s">
        <v>117</v>
      </c>
      <c r="C6" s="14"/>
      <c r="D6" s="10"/>
      <c r="E6" s="14"/>
      <c r="F6" s="10"/>
      <c r="G6" s="14"/>
      <c r="H6" s="10"/>
      <c r="I6" s="14"/>
      <c r="J6" s="10"/>
      <c r="K6" s="14"/>
      <c r="L6" s="10"/>
      <c r="M6" s="14">
        <v>16</v>
      </c>
      <c r="N6" s="14"/>
      <c r="O6" s="10"/>
      <c r="P6" s="14"/>
      <c r="Q6" s="10"/>
      <c r="R6" s="14"/>
      <c r="S6" s="10"/>
      <c r="T6" s="14"/>
      <c r="U6" s="10"/>
      <c r="V6" s="14"/>
      <c r="W6" s="10"/>
      <c r="X6" s="14"/>
      <c r="Y6" s="14"/>
      <c r="Z6" s="25"/>
      <c r="AA6" s="19">
        <f t="shared" si="0"/>
        <v>16</v>
      </c>
      <c r="AC6" s="20">
        <f>0.16*4+0.08*2+0.08*2+0.33+0.75*0.2</f>
        <v>1.44</v>
      </c>
      <c r="AD6" s="20">
        <f>AC6*AA6</f>
        <v>23.04</v>
      </c>
      <c r="AE6" s="20">
        <v>23.04</v>
      </c>
      <c r="AF6">
        <v>2</v>
      </c>
      <c r="AH6" s="3" t="s">
        <v>4</v>
      </c>
    </row>
    <row r="7" spans="1:34" x14ac:dyDescent="0.25">
      <c r="A7" s="3" t="s">
        <v>5</v>
      </c>
      <c r="B7" s="24" t="s">
        <v>117</v>
      </c>
      <c r="C7" s="14"/>
      <c r="D7" s="10"/>
      <c r="E7" s="14"/>
      <c r="F7" s="10"/>
      <c r="G7" s="14"/>
      <c r="H7" s="10"/>
      <c r="I7" s="14"/>
      <c r="J7" s="10"/>
      <c r="K7" s="14"/>
      <c r="L7" s="10"/>
      <c r="M7" s="14"/>
      <c r="N7" s="14"/>
      <c r="O7" s="10"/>
      <c r="P7" s="14"/>
      <c r="Q7" s="10"/>
      <c r="R7" s="14"/>
      <c r="S7" s="10"/>
      <c r="T7" s="14"/>
      <c r="U7" s="10"/>
      <c r="V7" s="14"/>
      <c r="W7" s="10"/>
      <c r="X7" s="14"/>
      <c r="Y7" s="14"/>
      <c r="Z7" s="25"/>
      <c r="AA7" s="19">
        <f t="shared" si="0"/>
        <v>0</v>
      </c>
      <c r="AC7" s="20">
        <f>0.16*4+0.08*2+0.08*2+0.33+0.75*0.2</f>
        <v>1.44</v>
      </c>
      <c r="AD7" s="20"/>
      <c r="AE7" s="20"/>
      <c r="AF7">
        <v>2</v>
      </c>
      <c r="AH7" s="3" t="s">
        <v>5</v>
      </c>
    </row>
    <row r="8" spans="1:34" x14ac:dyDescent="0.25">
      <c r="A8" s="3" t="s">
        <v>122</v>
      </c>
      <c r="B8" s="24" t="s">
        <v>117</v>
      </c>
      <c r="C8" s="59">
        <v>25</v>
      </c>
      <c r="D8" s="58">
        <v>11</v>
      </c>
      <c r="E8" s="14">
        <v>23</v>
      </c>
      <c r="F8" s="10">
        <v>5</v>
      </c>
      <c r="G8" s="59">
        <v>44</v>
      </c>
      <c r="H8" s="10">
        <v>56</v>
      </c>
      <c r="I8" s="14">
        <v>26</v>
      </c>
      <c r="J8" s="58">
        <v>21</v>
      </c>
      <c r="K8" s="14">
        <v>12</v>
      </c>
      <c r="L8" s="10" t="s">
        <v>119</v>
      </c>
      <c r="M8" s="14">
        <v>16</v>
      </c>
      <c r="N8" s="14">
        <v>24</v>
      </c>
      <c r="O8" s="10">
        <v>33</v>
      </c>
      <c r="P8" s="14">
        <v>36</v>
      </c>
      <c r="Q8" s="10">
        <v>17</v>
      </c>
      <c r="R8" s="14">
        <v>16</v>
      </c>
      <c r="S8" s="58">
        <v>40</v>
      </c>
      <c r="T8" s="14">
        <v>22</v>
      </c>
      <c r="U8" s="58">
        <v>30</v>
      </c>
      <c r="V8" s="14">
        <v>4</v>
      </c>
      <c r="W8" s="10">
        <v>42</v>
      </c>
      <c r="X8" s="59">
        <v>24</v>
      </c>
      <c r="Y8" s="14">
        <v>7</v>
      </c>
      <c r="Z8" s="25"/>
      <c r="AA8" s="19">
        <f t="shared" si="0"/>
        <v>534</v>
      </c>
      <c r="AC8" s="20">
        <f>0.08*4+0.25</f>
        <v>0.57000000000000006</v>
      </c>
      <c r="AD8" s="20">
        <f>AC8*AA8</f>
        <v>304.38000000000005</v>
      </c>
      <c r="AE8" s="20">
        <v>609.33000000000004</v>
      </c>
      <c r="AF8">
        <v>2</v>
      </c>
      <c r="AH8" s="3" t="s">
        <v>6</v>
      </c>
    </row>
    <row r="9" spans="1:34" x14ac:dyDescent="0.25">
      <c r="A9" s="3" t="s">
        <v>7</v>
      </c>
      <c r="B9" s="24" t="s">
        <v>117</v>
      </c>
      <c r="C9" s="14" t="s">
        <v>119</v>
      </c>
      <c r="D9" s="10" t="s">
        <v>119</v>
      </c>
      <c r="E9" s="14" t="s">
        <v>119</v>
      </c>
      <c r="F9" s="10" t="s">
        <v>119</v>
      </c>
      <c r="G9" s="14" t="s">
        <v>119</v>
      </c>
      <c r="H9" s="10">
        <v>6</v>
      </c>
      <c r="I9" s="14" t="s">
        <v>119</v>
      </c>
      <c r="J9" s="10" t="s">
        <v>119</v>
      </c>
      <c r="K9" s="14" t="s">
        <v>119</v>
      </c>
      <c r="L9" s="10" t="s">
        <v>119</v>
      </c>
      <c r="M9" s="14" t="s">
        <v>119</v>
      </c>
      <c r="N9" s="14" t="s">
        <v>119</v>
      </c>
      <c r="O9" s="10" t="s">
        <v>119</v>
      </c>
      <c r="P9" s="14" t="s">
        <v>119</v>
      </c>
      <c r="Q9" s="10" t="s">
        <v>119</v>
      </c>
      <c r="R9" s="14" t="s">
        <v>119</v>
      </c>
      <c r="S9" s="10" t="s">
        <v>119</v>
      </c>
      <c r="T9" s="14" t="s">
        <v>119</v>
      </c>
      <c r="U9" s="10" t="s">
        <v>119</v>
      </c>
      <c r="V9" s="14" t="s">
        <v>119</v>
      </c>
      <c r="W9" s="10" t="s">
        <v>119</v>
      </c>
      <c r="X9" s="14" t="s">
        <v>119</v>
      </c>
      <c r="Y9" s="14" t="s">
        <v>119</v>
      </c>
      <c r="Z9" s="25"/>
      <c r="AA9" s="19">
        <f t="shared" si="0"/>
        <v>6</v>
      </c>
      <c r="AB9" s="19">
        <f>COUNT(#REF!)</f>
        <v>0</v>
      </c>
      <c r="AC9" s="20">
        <f>0.75*4+0.08*2+4</f>
        <v>7.16</v>
      </c>
      <c r="AD9" s="20">
        <f>AC9*AB9</f>
        <v>0</v>
      </c>
      <c r="AE9" s="20">
        <v>28.64</v>
      </c>
      <c r="AF9">
        <v>2</v>
      </c>
      <c r="AH9" s="3" t="s">
        <v>7</v>
      </c>
    </row>
    <row r="10" spans="1:34" x14ac:dyDescent="0.25">
      <c r="A10" s="3" t="s">
        <v>8</v>
      </c>
      <c r="B10" s="24"/>
      <c r="C10" s="14"/>
      <c r="D10" s="10"/>
      <c r="E10" s="14"/>
      <c r="F10" s="10"/>
      <c r="G10" s="14"/>
      <c r="H10" s="10"/>
      <c r="I10" s="14"/>
      <c r="J10" s="10"/>
      <c r="K10" s="14"/>
      <c r="L10" s="10"/>
      <c r="M10" s="14"/>
      <c r="N10" s="14"/>
      <c r="O10" s="10"/>
      <c r="P10" s="14"/>
      <c r="Q10" s="10"/>
      <c r="R10" s="14"/>
      <c r="S10" s="10"/>
      <c r="T10" s="14"/>
      <c r="U10" s="10"/>
      <c r="V10" s="14"/>
      <c r="W10" s="10"/>
      <c r="X10" s="14"/>
      <c r="Y10" s="14"/>
      <c r="Z10" s="25"/>
      <c r="AA10" s="19">
        <f t="shared" si="0"/>
        <v>0</v>
      </c>
      <c r="AC10" s="20">
        <v>3</v>
      </c>
      <c r="AD10" s="20"/>
      <c r="AE10" s="20"/>
      <c r="AF10">
        <v>2</v>
      </c>
      <c r="AH10" s="3" t="s">
        <v>8</v>
      </c>
    </row>
    <row r="11" spans="1:34" x14ac:dyDescent="0.25">
      <c r="A11" s="3" t="s">
        <v>9</v>
      </c>
      <c r="B11" s="24" t="s">
        <v>117</v>
      </c>
      <c r="C11" s="14" t="s">
        <v>119</v>
      </c>
      <c r="D11" s="10" t="s">
        <v>119</v>
      </c>
      <c r="E11" s="14" t="s">
        <v>119</v>
      </c>
      <c r="F11" s="10" t="s">
        <v>119</v>
      </c>
      <c r="G11" s="14">
        <v>1</v>
      </c>
      <c r="H11" s="10" t="s">
        <v>119</v>
      </c>
      <c r="I11" s="14" t="s">
        <v>119</v>
      </c>
      <c r="J11" s="10" t="s">
        <v>119</v>
      </c>
      <c r="K11" s="14" t="s">
        <v>119</v>
      </c>
      <c r="L11" s="10" t="s">
        <v>119</v>
      </c>
      <c r="M11" s="14" t="s">
        <v>119</v>
      </c>
      <c r="N11" s="14" t="s">
        <v>119</v>
      </c>
      <c r="O11" s="10">
        <v>1</v>
      </c>
      <c r="P11" s="14" t="s">
        <v>119</v>
      </c>
      <c r="Q11" s="10" t="s">
        <v>119</v>
      </c>
      <c r="R11" s="14" t="s">
        <v>119</v>
      </c>
      <c r="S11" s="10" t="s">
        <v>119</v>
      </c>
      <c r="T11" s="14" t="s">
        <v>119</v>
      </c>
      <c r="U11" s="10" t="s">
        <v>119</v>
      </c>
      <c r="V11" s="14" t="s">
        <v>119</v>
      </c>
      <c r="W11" s="10" t="s">
        <v>119</v>
      </c>
      <c r="X11" s="14" t="s">
        <v>119</v>
      </c>
      <c r="Y11" s="14" t="s">
        <v>119</v>
      </c>
      <c r="Z11" s="25"/>
      <c r="AA11" s="19">
        <f t="shared" si="0"/>
        <v>2</v>
      </c>
      <c r="AC11" s="20">
        <f>0.5*4+0.5*2+0.25</f>
        <v>3.25</v>
      </c>
      <c r="AD11" s="20">
        <f>AC11*AA11</f>
        <v>6.5</v>
      </c>
      <c r="AE11" s="20">
        <v>13</v>
      </c>
      <c r="AF11">
        <v>2</v>
      </c>
      <c r="AH11" s="3" t="s">
        <v>9</v>
      </c>
    </row>
    <row r="12" spans="1:34" x14ac:dyDescent="0.25">
      <c r="A12" s="3" t="s">
        <v>123</v>
      </c>
      <c r="B12" s="24" t="s">
        <v>117</v>
      </c>
      <c r="C12" s="14" t="s">
        <v>119</v>
      </c>
      <c r="D12" s="10" t="s">
        <v>119</v>
      </c>
      <c r="E12" s="14" t="s">
        <v>119</v>
      </c>
      <c r="F12" s="10" t="s">
        <v>119</v>
      </c>
      <c r="G12" s="14" t="s">
        <v>119</v>
      </c>
      <c r="H12" s="10" t="s">
        <v>119</v>
      </c>
      <c r="I12" s="14" t="s">
        <v>119</v>
      </c>
      <c r="J12" s="10" t="s">
        <v>119</v>
      </c>
      <c r="K12" s="14" t="s">
        <v>119</v>
      </c>
      <c r="L12" s="10" t="s">
        <v>119</v>
      </c>
      <c r="M12" s="14" t="s">
        <v>119</v>
      </c>
      <c r="N12" s="14" t="s">
        <v>119</v>
      </c>
      <c r="O12" s="10" t="s">
        <v>119</v>
      </c>
      <c r="P12" s="14" t="s">
        <v>119</v>
      </c>
      <c r="Q12" s="10" t="s">
        <v>119</v>
      </c>
      <c r="R12" s="14" t="s">
        <v>119</v>
      </c>
      <c r="S12" s="10" t="s">
        <v>119</v>
      </c>
      <c r="T12" s="14" t="s">
        <v>119</v>
      </c>
      <c r="U12" s="10" t="s">
        <v>119</v>
      </c>
      <c r="V12" s="14" t="s">
        <v>119</v>
      </c>
      <c r="W12" s="10" t="s">
        <v>119</v>
      </c>
      <c r="X12" s="14" t="s">
        <v>119</v>
      </c>
      <c r="Y12" s="14" t="s">
        <v>119</v>
      </c>
      <c r="Z12" s="25"/>
      <c r="AA12" s="19">
        <f t="shared" si="0"/>
        <v>0</v>
      </c>
      <c r="AD12" s="20"/>
      <c r="AE12" s="20"/>
      <c r="AF12">
        <v>2</v>
      </c>
      <c r="AH12" s="3" t="s">
        <v>10</v>
      </c>
    </row>
    <row r="13" spans="1:34" x14ac:dyDescent="0.25">
      <c r="A13" s="2" t="s">
        <v>124</v>
      </c>
      <c r="B13" s="24" t="s">
        <v>125</v>
      </c>
      <c r="C13" s="14">
        <v>10</v>
      </c>
      <c r="D13" s="10">
        <v>3</v>
      </c>
      <c r="E13" s="14">
        <v>11</v>
      </c>
      <c r="F13" s="10"/>
      <c r="G13" s="14">
        <v>24</v>
      </c>
      <c r="H13" s="10">
        <v>55</v>
      </c>
      <c r="I13" s="14">
        <v>20</v>
      </c>
      <c r="J13" s="10">
        <v>13</v>
      </c>
      <c r="K13" s="14">
        <v>3</v>
      </c>
      <c r="L13" s="10">
        <v>3</v>
      </c>
      <c r="M13" s="14">
        <v>7</v>
      </c>
      <c r="N13" s="14">
        <v>6</v>
      </c>
      <c r="O13" s="10">
        <v>15</v>
      </c>
      <c r="P13" s="14">
        <v>19</v>
      </c>
      <c r="Q13" s="10">
        <v>15</v>
      </c>
      <c r="R13" s="14">
        <v>6</v>
      </c>
      <c r="S13" s="10">
        <v>15</v>
      </c>
      <c r="T13" s="14">
        <v>18</v>
      </c>
      <c r="U13" s="10">
        <v>12</v>
      </c>
      <c r="V13" s="14">
        <v>4</v>
      </c>
      <c r="W13" s="10">
        <v>23</v>
      </c>
      <c r="X13" s="14">
        <v>20</v>
      </c>
      <c r="Y13" s="14">
        <v>8</v>
      </c>
      <c r="Z13" s="25"/>
      <c r="AA13" s="19">
        <f t="shared" si="0"/>
        <v>310</v>
      </c>
      <c r="AC13" s="20">
        <f>0.08*4</f>
        <v>0.32</v>
      </c>
      <c r="AD13" s="20">
        <f>AC13*AA13</f>
        <v>99.2</v>
      </c>
      <c r="AE13" s="20">
        <v>183.36</v>
      </c>
      <c r="AF13">
        <v>2</v>
      </c>
      <c r="AH13" s="2" t="s">
        <v>11</v>
      </c>
    </row>
    <row r="14" spans="1:34" x14ac:dyDescent="0.25">
      <c r="A14" s="2" t="s">
        <v>126</v>
      </c>
      <c r="B14" s="24" t="s">
        <v>117</v>
      </c>
      <c r="C14" s="14" t="s">
        <v>119</v>
      </c>
      <c r="D14" s="10" t="s">
        <v>119</v>
      </c>
      <c r="E14" s="14" t="s">
        <v>119</v>
      </c>
      <c r="F14" s="10" t="s">
        <v>119</v>
      </c>
      <c r="G14" s="14" t="s">
        <v>119</v>
      </c>
      <c r="H14" s="10" t="s">
        <v>119</v>
      </c>
      <c r="I14" s="14" t="s">
        <v>119</v>
      </c>
      <c r="J14" s="10" t="s">
        <v>119</v>
      </c>
      <c r="K14" s="14" t="s">
        <v>119</v>
      </c>
      <c r="L14" s="10" t="s">
        <v>119</v>
      </c>
      <c r="M14" s="14" t="s">
        <v>119</v>
      </c>
      <c r="N14" s="14" t="s">
        <v>119</v>
      </c>
      <c r="O14" s="10" t="s">
        <v>119</v>
      </c>
      <c r="P14" s="14" t="s">
        <v>119</v>
      </c>
      <c r="Q14" s="10" t="s">
        <v>119</v>
      </c>
      <c r="R14" s="14" t="s">
        <v>119</v>
      </c>
      <c r="S14" s="10" t="s">
        <v>119</v>
      </c>
      <c r="T14" s="14" t="s">
        <v>119</v>
      </c>
      <c r="U14" s="10" t="s">
        <v>119</v>
      </c>
      <c r="V14" s="14" t="s">
        <v>119</v>
      </c>
      <c r="W14" s="10" t="s">
        <v>119</v>
      </c>
      <c r="X14" s="14" t="s">
        <v>119</v>
      </c>
      <c r="Y14" s="14" t="s">
        <v>119</v>
      </c>
      <c r="Z14" s="25"/>
      <c r="AA14" s="19">
        <f t="shared" si="0"/>
        <v>0</v>
      </c>
      <c r="AC14" s="20">
        <f>0.03*4+0.08*2+0.08</f>
        <v>0.36000000000000004</v>
      </c>
      <c r="AD14" s="20"/>
      <c r="AE14" s="20"/>
      <c r="AF14">
        <v>2</v>
      </c>
      <c r="AH14" s="2" t="s">
        <v>12</v>
      </c>
    </row>
    <row r="15" spans="1:34" x14ac:dyDescent="0.25">
      <c r="A15" s="2" t="s">
        <v>127</v>
      </c>
      <c r="B15" s="24" t="s">
        <v>117</v>
      </c>
      <c r="C15" s="14" t="s">
        <v>119</v>
      </c>
      <c r="D15" s="10">
        <v>10</v>
      </c>
      <c r="E15" s="14">
        <v>12</v>
      </c>
      <c r="F15" s="10" t="s">
        <v>119</v>
      </c>
      <c r="G15" s="14">
        <v>37</v>
      </c>
      <c r="H15" s="10">
        <v>40</v>
      </c>
      <c r="I15" s="14">
        <v>15</v>
      </c>
      <c r="J15" s="10">
        <v>8</v>
      </c>
      <c r="K15" s="14">
        <v>6</v>
      </c>
      <c r="L15" s="10" t="s">
        <v>119</v>
      </c>
      <c r="M15" s="14">
        <v>4</v>
      </c>
      <c r="N15" s="14">
        <v>16</v>
      </c>
      <c r="O15" s="10">
        <v>20</v>
      </c>
      <c r="P15" s="14">
        <v>16</v>
      </c>
      <c r="Q15" s="10">
        <v>10</v>
      </c>
      <c r="R15" s="14">
        <v>17</v>
      </c>
      <c r="S15" s="10">
        <v>10</v>
      </c>
      <c r="T15" s="14">
        <v>11</v>
      </c>
      <c r="U15" s="10">
        <v>12</v>
      </c>
      <c r="V15" s="14" t="s">
        <v>119</v>
      </c>
      <c r="W15" s="10">
        <v>22</v>
      </c>
      <c r="X15" s="59">
        <v>12</v>
      </c>
      <c r="Y15" s="14">
        <v>6</v>
      </c>
      <c r="Z15" s="25"/>
      <c r="AA15" s="19">
        <f t="shared" si="0"/>
        <v>284</v>
      </c>
      <c r="AC15" s="20">
        <f>0.03*4+0.08*2+0.08</f>
        <v>0.36000000000000004</v>
      </c>
      <c r="AD15" s="20">
        <f>AC15*AA15</f>
        <v>102.24000000000001</v>
      </c>
      <c r="AE15" s="20">
        <v>167.04000000000002</v>
      </c>
      <c r="AF15">
        <v>2</v>
      </c>
      <c r="AH15" s="2" t="s">
        <v>13</v>
      </c>
    </row>
    <row r="16" spans="1:34" x14ac:dyDescent="0.25">
      <c r="A16" s="7" t="s">
        <v>14</v>
      </c>
      <c r="B16" s="26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23"/>
      <c r="AA16" s="9"/>
      <c r="AB16" s="9"/>
      <c r="AC16" s="18"/>
      <c r="AD16" s="18"/>
      <c r="AE16" s="18"/>
      <c r="AF16" s="18"/>
      <c r="AH16" s="7" t="s">
        <v>14</v>
      </c>
    </row>
    <row r="17" spans="1:34" x14ac:dyDescent="0.25">
      <c r="A17" s="3" t="s">
        <v>128</v>
      </c>
      <c r="B17" s="24" t="s">
        <v>117</v>
      </c>
      <c r="C17" s="14">
        <v>1</v>
      </c>
      <c r="D17" s="10">
        <v>1</v>
      </c>
      <c r="E17" s="14">
        <v>1</v>
      </c>
      <c r="F17" s="10">
        <v>1</v>
      </c>
      <c r="G17" s="14">
        <v>1</v>
      </c>
      <c r="H17" s="10">
        <v>1</v>
      </c>
      <c r="I17" s="14">
        <v>1</v>
      </c>
      <c r="J17" s="10">
        <v>1</v>
      </c>
      <c r="K17" s="14">
        <v>1</v>
      </c>
      <c r="L17" s="10">
        <v>1</v>
      </c>
      <c r="M17" s="14">
        <v>1</v>
      </c>
      <c r="N17" s="14">
        <v>1</v>
      </c>
      <c r="O17" s="10">
        <v>1</v>
      </c>
      <c r="P17" s="14">
        <v>1</v>
      </c>
      <c r="Q17" s="10">
        <v>1</v>
      </c>
      <c r="R17" s="14">
        <v>1</v>
      </c>
      <c r="S17" s="10">
        <v>1</v>
      </c>
      <c r="T17" s="14">
        <v>1</v>
      </c>
      <c r="U17" s="10">
        <v>1</v>
      </c>
      <c r="V17" s="14">
        <v>1</v>
      </c>
      <c r="W17" s="10">
        <v>1</v>
      </c>
      <c r="X17" s="59">
        <v>1</v>
      </c>
      <c r="Y17" s="14">
        <v>1</v>
      </c>
      <c r="Z17" s="25"/>
      <c r="AA17" s="19">
        <f>SUM(C17:Z17)</f>
        <v>23</v>
      </c>
      <c r="AD17" s="20"/>
      <c r="AE17" s="20"/>
      <c r="AH17" s="3" t="s">
        <v>83</v>
      </c>
    </row>
    <row r="18" spans="1:34" x14ac:dyDescent="0.25">
      <c r="A18" s="3" t="s">
        <v>129</v>
      </c>
      <c r="B18" s="24" t="s">
        <v>117</v>
      </c>
      <c r="C18" s="14">
        <v>6</v>
      </c>
      <c r="D18" s="10">
        <v>31</v>
      </c>
      <c r="E18" s="14">
        <v>4</v>
      </c>
      <c r="F18" s="10">
        <v>2</v>
      </c>
      <c r="G18" s="14">
        <v>3</v>
      </c>
      <c r="H18" s="10">
        <v>5</v>
      </c>
      <c r="I18" s="14">
        <v>12</v>
      </c>
      <c r="J18" s="10">
        <v>21</v>
      </c>
      <c r="K18" s="14">
        <v>4</v>
      </c>
      <c r="L18" s="10">
        <v>2</v>
      </c>
      <c r="M18" s="14">
        <v>13</v>
      </c>
      <c r="N18" s="14">
        <v>4</v>
      </c>
      <c r="O18" s="10">
        <v>14</v>
      </c>
      <c r="P18" s="14">
        <v>70</v>
      </c>
      <c r="Q18" s="10">
        <v>5</v>
      </c>
      <c r="R18" s="14">
        <v>8</v>
      </c>
      <c r="S18" s="10">
        <v>11</v>
      </c>
      <c r="T18" s="14">
        <v>12</v>
      </c>
      <c r="U18" s="10">
        <v>11</v>
      </c>
      <c r="V18" s="14">
        <v>4</v>
      </c>
      <c r="W18" s="10">
        <v>13</v>
      </c>
      <c r="X18" s="59">
        <v>25</v>
      </c>
      <c r="Y18" s="14">
        <v>15</v>
      </c>
      <c r="Z18" s="25"/>
      <c r="AA18" s="19">
        <f>SUM(C18:Z18)</f>
        <v>295</v>
      </c>
      <c r="AD18" s="20"/>
      <c r="AE18" s="20"/>
      <c r="AH18" s="3" t="s">
        <v>84</v>
      </c>
    </row>
    <row r="19" spans="1:34" x14ac:dyDescent="0.25">
      <c r="A19" s="7" t="s">
        <v>15</v>
      </c>
      <c r="B19" s="2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23"/>
      <c r="AA19" s="9"/>
      <c r="AB19" s="9"/>
      <c r="AC19" s="18"/>
      <c r="AD19" s="18"/>
      <c r="AE19" s="18"/>
      <c r="AF19" s="18" t="e">
        <f>SUM(AD20:AD23)/$A$1</f>
        <v>#VALUE!</v>
      </c>
      <c r="AH19" s="7" t="s">
        <v>15</v>
      </c>
    </row>
    <row r="20" spans="1:34" s="47" customFormat="1" x14ac:dyDescent="0.25">
      <c r="A20" s="41" t="s">
        <v>130</v>
      </c>
      <c r="B20" s="42" t="s">
        <v>125</v>
      </c>
      <c r="C20" s="43">
        <v>761</v>
      </c>
      <c r="D20" s="44"/>
      <c r="E20" s="43">
        <v>1139.4000000000001</v>
      </c>
      <c r="F20" s="44"/>
      <c r="G20" s="43">
        <v>681</v>
      </c>
      <c r="H20" s="44"/>
      <c r="I20" s="43">
        <v>2032.45</v>
      </c>
      <c r="J20" s="44">
        <v>926</v>
      </c>
      <c r="K20" s="43"/>
      <c r="L20" s="44"/>
      <c r="M20" s="43"/>
      <c r="N20" s="43">
        <v>866</v>
      </c>
      <c r="O20" s="44">
        <v>673.6</v>
      </c>
      <c r="P20" s="43">
        <v>1881.8</v>
      </c>
      <c r="Q20" s="44">
        <v>924.6</v>
      </c>
      <c r="R20" s="43">
        <v>952.2</v>
      </c>
      <c r="S20" s="44">
        <v>690.7</v>
      </c>
      <c r="T20" s="43">
        <v>765.15</v>
      </c>
      <c r="U20" s="44">
        <v>862.2</v>
      </c>
      <c r="V20" s="43"/>
      <c r="W20" s="44">
        <v>1246.4000000000001</v>
      </c>
      <c r="X20" s="43">
        <v>856</v>
      </c>
      <c r="Y20" s="43">
        <v>738.5</v>
      </c>
      <c r="Z20" s="45"/>
      <c r="AA20" s="46">
        <f>SUM(C20:Z20)</f>
        <v>15997.000000000002</v>
      </c>
      <c r="AB20" s="46"/>
      <c r="AC20" s="46">
        <f>9/1000*2</f>
        <v>1.7999999999999999E-2</v>
      </c>
      <c r="AD20" s="46">
        <f>AC20*AA20</f>
        <v>287.94600000000003</v>
      </c>
      <c r="AE20" s="46">
        <v>593.03070000000014</v>
      </c>
      <c r="AF20" s="47">
        <v>1</v>
      </c>
      <c r="AH20" s="3" t="s">
        <v>16</v>
      </c>
    </row>
    <row r="21" spans="1:34" s="47" customFormat="1" x14ac:dyDescent="0.25">
      <c r="A21" s="41" t="s">
        <v>131</v>
      </c>
      <c r="B21" s="42" t="s">
        <v>125</v>
      </c>
      <c r="C21" s="48"/>
      <c r="D21" s="49">
        <v>498</v>
      </c>
      <c r="E21" s="48"/>
      <c r="F21" s="49"/>
      <c r="G21" s="48"/>
      <c r="H21" s="49">
        <v>579</v>
      </c>
      <c r="I21" s="48"/>
      <c r="J21" s="49"/>
      <c r="K21" s="48"/>
      <c r="L21" s="49"/>
      <c r="M21" s="48"/>
      <c r="N21" s="48"/>
      <c r="O21" s="49">
        <v>346</v>
      </c>
      <c r="P21" s="48"/>
      <c r="Q21" s="49"/>
      <c r="R21" s="48"/>
      <c r="S21" s="49"/>
      <c r="T21" s="48"/>
      <c r="U21" s="49"/>
      <c r="V21" s="48"/>
      <c r="W21" s="49"/>
      <c r="X21" s="48"/>
      <c r="Y21" s="48"/>
      <c r="Z21" s="50"/>
      <c r="AA21" s="46">
        <f>SUM(C21:Z21)</f>
        <v>1423</v>
      </c>
      <c r="AB21" s="46"/>
      <c r="AC21" s="46">
        <f>15/1000*2</f>
        <v>0.03</v>
      </c>
      <c r="AD21" s="46">
        <f>AC21*AA21</f>
        <v>42.69</v>
      </c>
      <c r="AE21" s="46">
        <v>135.1773</v>
      </c>
      <c r="AF21" s="47">
        <v>1</v>
      </c>
      <c r="AH21" s="3" t="s">
        <v>17</v>
      </c>
    </row>
    <row r="22" spans="1:34" s="47" customFormat="1" x14ac:dyDescent="0.25">
      <c r="A22" s="51" t="s">
        <v>132</v>
      </c>
      <c r="B22" s="42" t="s">
        <v>125</v>
      </c>
      <c r="C22" s="43">
        <v>125</v>
      </c>
      <c r="D22" s="44">
        <v>39</v>
      </c>
      <c r="E22" s="43">
        <v>133</v>
      </c>
      <c r="F22" s="44"/>
      <c r="G22" s="43"/>
      <c r="H22" s="44"/>
      <c r="I22" s="43"/>
      <c r="J22" s="44" t="s">
        <v>250</v>
      </c>
      <c r="K22" s="43"/>
      <c r="L22" s="44"/>
      <c r="M22" s="43"/>
      <c r="N22" s="43">
        <v>42</v>
      </c>
      <c r="O22" s="44" t="s">
        <v>251</v>
      </c>
      <c r="P22" s="43" t="s">
        <v>252</v>
      </c>
      <c r="Q22" s="44">
        <v>176</v>
      </c>
      <c r="R22" s="43" t="s">
        <v>253</v>
      </c>
      <c r="S22" s="44"/>
      <c r="T22" s="43">
        <v>52</v>
      </c>
      <c r="U22" s="44" t="s">
        <v>254</v>
      </c>
      <c r="V22" s="43"/>
      <c r="W22" s="44">
        <v>105</v>
      </c>
      <c r="X22" s="43">
        <v>42.1</v>
      </c>
      <c r="Y22" s="43">
        <v>170</v>
      </c>
      <c r="Z22" s="45"/>
      <c r="AA22" s="46">
        <f>SUM(C22:Z22)/15</f>
        <v>58.940000000000005</v>
      </c>
      <c r="AB22" s="46"/>
      <c r="AC22" s="46">
        <v>1</v>
      </c>
      <c r="AD22" s="46">
        <f>AC22*AA22</f>
        <v>58.940000000000005</v>
      </c>
      <c r="AE22" s="46">
        <v>188.11333333333332</v>
      </c>
      <c r="AH22" s="3" t="s">
        <v>18</v>
      </c>
    </row>
    <row r="23" spans="1:34" x14ac:dyDescent="0.25">
      <c r="A23" s="30" t="s">
        <v>133</v>
      </c>
      <c r="B23" s="24" t="s">
        <v>125</v>
      </c>
      <c r="C23" s="14">
        <v>1</v>
      </c>
      <c r="D23" s="10">
        <v>2</v>
      </c>
      <c r="E23" s="14">
        <v>2</v>
      </c>
      <c r="F23" s="10"/>
      <c r="G23" s="14">
        <v>2</v>
      </c>
      <c r="H23" s="10">
        <v>1</v>
      </c>
      <c r="I23" s="14">
        <v>2</v>
      </c>
      <c r="J23" s="10">
        <v>2</v>
      </c>
      <c r="K23" s="14">
        <v>2</v>
      </c>
      <c r="L23" s="10"/>
      <c r="M23" s="14">
        <v>6</v>
      </c>
      <c r="N23" s="14">
        <v>2</v>
      </c>
      <c r="O23" s="10">
        <v>4</v>
      </c>
      <c r="P23" s="14">
        <v>2</v>
      </c>
      <c r="Q23" s="10">
        <v>2</v>
      </c>
      <c r="R23" s="14">
        <v>2</v>
      </c>
      <c r="S23" s="10">
        <v>4</v>
      </c>
      <c r="T23" s="14">
        <v>1</v>
      </c>
      <c r="U23" s="10">
        <v>4</v>
      </c>
      <c r="V23" s="14">
        <v>1</v>
      </c>
      <c r="W23" s="10">
        <v>4</v>
      </c>
      <c r="X23" s="14">
        <v>2</v>
      </c>
      <c r="Y23" s="14">
        <v>2</v>
      </c>
      <c r="Z23" s="25"/>
      <c r="AA23" s="19">
        <f>SUM(C23:Z23)</f>
        <v>50</v>
      </c>
      <c r="AC23" s="20">
        <f>0.25</f>
        <v>0.25</v>
      </c>
      <c r="AD23" s="20">
        <f>AC23*AA23</f>
        <v>12.5</v>
      </c>
      <c r="AE23" s="20">
        <v>26</v>
      </c>
      <c r="AF23">
        <v>1</v>
      </c>
      <c r="AH23" s="3" t="s">
        <v>19</v>
      </c>
    </row>
    <row r="24" spans="1:34" x14ac:dyDescent="0.25">
      <c r="A24" s="7" t="s">
        <v>20</v>
      </c>
      <c r="B24" s="26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23"/>
      <c r="AA24" s="9"/>
      <c r="AB24" s="9"/>
      <c r="AC24" s="18"/>
      <c r="AD24" s="18"/>
      <c r="AE24" s="18"/>
      <c r="AF24" s="18" t="e">
        <f>SUM(AD25:AD60)/$A$1</f>
        <v>#VALUE!</v>
      </c>
      <c r="AH24" s="7" t="s">
        <v>20</v>
      </c>
    </row>
    <row r="25" spans="1:34" x14ac:dyDescent="0.25">
      <c r="A25" s="5" t="s">
        <v>134</v>
      </c>
      <c r="B25" s="24" t="s">
        <v>244</v>
      </c>
      <c r="C25" s="59">
        <v>15</v>
      </c>
      <c r="D25" s="58">
        <v>25</v>
      </c>
      <c r="E25" s="59">
        <v>15</v>
      </c>
      <c r="F25" s="58">
        <v>6</v>
      </c>
      <c r="G25" s="14"/>
      <c r="H25" s="58">
        <v>181</v>
      </c>
      <c r="I25" s="59">
        <v>89</v>
      </c>
      <c r="J25" s="58">
        <v>41</v>
      </c>
      <c r="K25" s="59">
        <v>19</v>
      </c>
      <c r="L25" s="58">
        <v>18</v>
      </c>
      <c r="M25" s="59">
        <v>16</v>
      </c>
      <c r="N25" s="59">
        <v>70</v>
      </c>
      <c r="O25" s="58">
        <v>73</v>
      </c>
      <c r="P25" s="59">
        <v>113</v>
      </c>
      <c r="Q25" s="58">
        <v>52</v>
      </c>
      <c r="R25" s="59">
        <v>9</v>
      </c>
      <c r="S25" s="58">
        <v>2</v>
      </c>
      <c r="T25" s="59">
        <v>24</v>
      </c>
      <c r="U25" s="58">
        <v>78</v>
      </c>
      <c r="V25" s="59">
        <v>9</v>
      </c>
      <c r="W25" s="58">
        <f>18+12</f>
        <v>30</v>
      </c>
      <c r="X25" s="59">
        <v>46</v>
      </c>
      <c r="Y25" s="59">
        <v>10</v>
      </c>
      <c r="Z25" s="25"/>
      <c r="AA25" s="19">
        <f>SUM(C25:Z25)</f>
        <v>941</v>
      </c>
      <c r="AC25" s="20">
        <f>0.08*12+0.1*2+0.15</f>
        <v>1.3099999999999998</v>
      </c>
      <c r="AD25" s="20">
        <f>AC25*AA25</f>
        <v>1232.7099999999998</v>
      </c>
      <c r="AE25" s="20">
        <v>2152.33</v>
      </c>
      <c r="AF25">
        <v>3</v>
      </c>
      <c r="AH25" s="5" t="s">
        <v>75</v>
      </c>
    </row>
    <row r="26" spans="1:34" x14ac:dyDescent="0.25">
      <c r="A26" s="5" t="s">
        <v>135</v>
      </c>
      <c r="B26" s="24" t="s">
        <v>244</v>
      </c>
      <c r="C26" s="62">
        <v>1</v>
      </c>
      <c r="D26" s="58">
        <v>2</v>
      </c>
      <c r="E26" s="59">
        <v>1</v>
      </c>
      <c r="F26" s="58"/>
      <c r="G26" s="14"/>
      <c r="H26" s="58">
        <v>15</v>
      </c>
      <c r="I26" s="59">
        <v>2</v>
      </c>
      <c r="J26" s="10"/>
      <c r="K26" s="14"/>
      <c r="L26" s="10"/>
      <c r="M26" s="14"/>
      <c r="N26" s="59"/>
      <c r="O26" s="58">
        <v>4</v>
      </c>
      <c r="P26" s="59">
        <v>6</v>
      </c>
      <c r="Q26" s="10"/>
      <c r="R26" s="59">
        <v>1</v>
      </c>
      <c r="S26" s="58"/>
      <c r="T26" s="14"/>
      <c r="U26" s="10"/>
      <c r="V26" s="14"/>
      <c r="W26" s="58"/>
      <c r="X26" s="62">
        <v>6</v>
      </c>
      <c r="Y26" s="62"/>
      <c r="Z26" s="25"/>
      <c r="AA26" s="19">
        <f>SUM(C26:Z26)</f>
        <v>38</v>
      </c>
      <c r="AC26" s="20">
        <f>0.25*12+0.5*2+0.75</f>
        <v>4.75</v>
      </c>
      <c r="AD26" s="20">
        <f>AC26*AA26</f>
        <v>180.5</v>
      </c>
      <c r="AE26" s="20">
        <v>351.5</v>
      </c>
      <c r="AF26">
        <v>3</v>
      </c>
      <c r="AH26" s="5" t="s">
        <v>76</v>
      </c>
    </row>
    <row r="27" spans="1:34" x14ac:dyDescent="0.25">
      <c r="A27" s="8" t="s">
        <v>21</v>
      </c>
      <c r="B27" s="31"/>
      <c r="C27" s="3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31"/>
      <c r="Y27" s="31"/>
      <c r="Z27" s="32"/>
      <c r="AD27" s="20"/>
      <c r="AE27" s="20"/>
      <c r="AF27">
        <v>3</v>
      </c>
      <c r="AH27" s="8" t="s">
        <v>21</v>
      </c>
    </row>
    <row r="28" spans="1:34" x14ac:dyDescent="0.25">
      <c r="A28" s="4" t="s">
        <v>136</v>
      </c>
      <c r="B28" s="24" t="s">
        <v>244</v>
      </c>
      <c r="C28" s="63">
        <v>1</v>
      </c>
      <c r="D28" s="58">
        <v>1</v>
      </c>
      <c r="E28" s="59">
        <v>1</v>
      </c>
      <c r="F28" s="58"/>
      <c r="G28" s="59">
        <v>1</v>
      </c>
      <c r="H28" s="58"/>
      <c r="I28" s="59">
        <v>1</v>
      </c>
      <c r="J28" s="58">
        <v>1</v>
      </c>
      <c r="K28" s="59">
        <v>1</v>
      </c>
      <c r="L28" s="10"/>
      <c r="M28" s="59">
        <v>1</v>
      </c>
      <c r="N28" s="59">
        <v>1</v>
      </c>
      <c r="O28" s="58">
        <v>1</v>
      </c>
      <c r="P28" s="59">
        <v>1</v>
      </c>
      <c r="Q28" s="58">
        <v>1</v>
      </c>
      <c r="R28" s="59">
        <v>1</v>
      </c>
      <c r="S28" s="58">
        <v>1</v>
      </c>
      <c r="T28" s="59">
        <v>1</v>
      </c>
      <c r="U28" s="58">
        <v>1</v>
      </c>
      <c r="V28" s="59">
        <v>1</v>
      </c>
      <c r="W28" s="58">
        <v>1</v>
      </c>
      <c r="X28" s="63">
        <v>1</v>
      </c>
      <c r="Y28" s="63">
        <v>1</v>
      </c>
      <c r="Z28" s="25"/>
      <c r="AA28" s="19">
        <f t="shared" ref="AA28:AA37" si="1">SUM(C28:Z28)</f>
        <v>20</v>
      </c>
      <c r="AC28" s="20">
        <f>0.1*24+0.1*12+0.1+0.08+2+0.5</f>
        <v>6.2800000000000011</v>
      </c>
      <c r="AD28" s="20">
        <f>AC28*AA28</f>
        <v>125.60000000000002</v>
      </c>
      <c r="AE28" s="20">
        <v>263.76000000000005</v>
      </c>
      <c r="AF28">
        <v>3</v>
      </c>
      <c r="AH28" s="4" t="s">
        <v>22</v>
      </c>
    </row>
    <row r="29" spans="1:34" x14ac:dyDescent="0.25">
      <c r="A29" s="4" t="s">
        <v>137</v>
      </c>
      <c r="B29" s="24" t="s">
        <v>244</v>
      </c>
      <c r="C29" s="59">
        <v>1</v>
      </c>
      <c r="D29" s="10"/>
      <c r="E29" s="59"/>
      <c r="F29" s="58"/>
      <c r="G29" s="14"/>
      <c r="H29" s="10"/>
      <c r="I29" s="59"/>
      <c r="J29" s="10"/>
      <c r="K29" s="14"/>
      <c r="L29" s="10"/>
      <c r="M29" s="14"/>
      <c r="N29" s="59"/>
      <c r="O29" s="10"/>
      <c r="P29" s="14"/>
      <c r="Q29" s="10"/>
      <c r="R29" s="59"/>
      <c r="S29" s="58">
        <v>1</v>
      </c>
      <c r="T29" s="59">
        <v>1</v>
      </c>
      <c r="U29" s="10"/>
      <c r="V29" s="14"/>
      <c r="W29" s="58">
        <v>2</v>
      </c>
      <c r="X29" s="14"/>
      <c r="Y29" s="59">
        <v>1</v>
      </c>
      <c r="Z29" s="25"/>
      <c r="AA29" s="19">
        <f t="shared" si="1"/>
        <v>6</v>
      </c>
      <c r="AC29" s="20">
        <f>0.2*24+0.16+4+2+4*0.25+0.33</f>
        <v>12.290000000000001</v>
      </c>
      <c r="AD29" s="20">
        <f t="shared" ref="AD29:AD37" si="2">AC29*AA29</f>
        <v>73.740000000000009</v>
      </c>
      <c r="AE29" s="20">
        <v>221.22000000000003</v>
      </c>
      <c r="AF29">
        <v>3</v>
      </c>
      <c r="AH29" s="4" t="s">
        <v>23</v>
      </c>
    </row>
    <row r="30" spans="1:34" x14ac:dyDescent="0.25">
      <c r="A30" s="4" t="s">
        <v>138</v>
      </c>
      <c r="B30" s="24" t="s">
        <v>244</v>
      </c>
      <c r="C30" s="59">
        <v>1</v>
      </c>
      <c r="D30" s="58">
        <v>1</v>
      </c>
      <c r="E30" s="59">
        <v>1</v>
      </c>
      <c r="F30" s="58"/>
      <c r="G30" s="59">
        <v>1</v>
      </c>
      <c r="H30" s="10"/>
      <c r="I30" s="59">
        <v>1</v>
      </c>
      <c r="J30" s="58">
        <v>2</v>
      </c>
      <c r="K30" s="14"/>
      <c r="L30" s="10"/>
      <c r="M30" s="59">
        <v>1</v>
      </c>
      <c r="N30" s="59">
        <v>1</v>
      </c>
      <c r="O30" s="58">
        <v>1</v>
      </c>
      <c r="P30" s="59">
        <v>1</v>
      </c>
      <c r="Q30" s="58">
        <v>1</v>
      </c>
      <c r="R30" s="59">
        <v>1</v>
      </c>
      <c r="S30" s="58">
        <v>1</v>
      </c>
      <c r="T30" s="59">
        <v>1</v>
      </c>
      <c r="U30" s="58">
        <v>1</v>
      </c>
      <c r="V30" s="14"/>
      <c r="W30" s="58">
        <v>1</v>
      </c>
      <c r="X30" s="59">
        <v>1</v>
      </c>
      <c r="Y30" s="59">
        <v>1</v>
      </c>
      <c r="Z30" s="25"/>
      <c r="AA30" s="19">
        <f t="shared" si="1"/>
        <v>19</v>
      </c>
      <c r="AC30" s="20">
        <f>0.2*24+0.16+4+2+4*0.25+0.33</f>
        <v>12.290000000000001</v>
      </c>
      <c r="AD30" s="20">
        <f t="shared" si="2"/>
        <v>233.51000000000002</v>
      </c>
      <c r="AE30" s="20">
        <v>467.02000000000004</v>
      </c>
      <c r="AF30">
        <v>3</v>
      </c>
      <c r="AH30" s="4" t="s">
        <v>24</v>
      </c>
    </row>
    <row r="31" spans="1:34" x14ac:dyDescent="0.25">
      <c r="A31" s="4" t="s">
        <v>25</v>
      </c>
      <c r="B31" s="24" t="s">
        <v>244</v>
      </c>
      <c r="C31" s="14"/>
      <c r="D31" s="10"/>
      <c r="E31" s="59"/>
      <c r="F31" s="58"/>
      <c r="G31" s="14"/>
      <c r="H31" s="10"/>
      <c r="I31" s="59"/>
      <c r="J31" s="10"/>
      <c r="K31" s="14"/>
      <c r="L31" s="10"/>
      <c r="M31" s="14"/>
      <c r="N31" s="59"/>
      <c r="O31" s="10"/>
      <c r="P31" s="14"/>
      <c r="Q31" s="10"/>
      <c r="R31" s="59"/>
      <c r="S31" s="58"/>
      <c r="T31" s="14"/>
      <c r="U31" s="10"/>
      <c r="V31" s="14"/>
      <c r="W31" s="58"/>
      <c r="X31" s="14"/>
      <c r="Y31" s="59"/>
      <c r="Z31" s="25"/>
      <c r="AA31" s="19">
        <f t="shared" si="1"/>
        <v>0</v>
      </c>
      <c r="AC31" s="20">
        <f>0.2*24+0.16+4+2+4*0.25+0.33</f>
        <v>12.290000000000001</v>
      </c>
      <c r="AD31" s="20">
        <f t="shared" si="2"/>
        <v>0</v>
      </c>
      <c r="AE31" s="20">
        <v>0</v>
      </c>
      <c r="AF31">
        <v>3</v>
      </c>
      <c r="AH31" s="4" t="s">
        <v>25</v>
      </c>
    </row>
    <row r="32" spans="1:34" x14ac:dyDescent="0.25">
      <c r="A32" s="4" t="s">
        <v>26</v>
      </c>
      <c r="B32" s="24" t="s">
        <v>244</v>
      </c>
      <c r="C32" s="14"/>
      <c r="D32" s="10"/>
      <c r="E32" s="59"/>
      <c r="F32" s="58"/>
      <c r="G32" s="14"/>
      <c r="H32" s="10"/>
      <c r="I32" s="59"/>
      <c r="J32" s="10"/>
      <c r="K32" s="14"/>
      <c r="L32" s="10"/>
      <c r="M32" s="14"/>
      <c r="N32" s="59"/>
      <c r="O32" s="10"/>
      <c r="P32" s="14"/>
      <c r="Q32" s="10"/>
      <c r="R32" s="59"/>
      <c r="S32" s="58"/>
      <c r="T32" s="14"/>
      <c r="U32" s="10"/>
      <c r="V32" s="14"/>
      <c r="W32" s="58"/>
      <c r="X32" s="14"/>
      <c r="Y32" s="59"/>
      <c r="Z32" s="25"/>
      <c r="AA32" s="19">
        <f t="shared" si="1"/>
        <v>0</v>
      </c>
      <c r="AC32" s="20">
        <f>0.2*24+0.16+4+2+4*0.25+0.33</f>
        <v>12.290000000000001</v>
      </c>
      <c r="AD32" s="20">
        <f t="shared" si="2"/>
        <v>0</v>
      </c>
      <c r="AE32" s="20">
        <v>0</v>
      </c>
      <c r="AF32">
        <v>3</v>
      </c>
      <c r="AH32" s="4" t="s">
        <v>26</v>
      </c>
    </row>
    <row r="33" spans="1:34" x14ac:dyDescent="0.25">
      <c r="A33" s="4" t="s">
        <v>139</v>
      </c>
      <c r="B33" s="24" t="s">
        <v>244</v>
      </c>
      <c r="C33" s="40"/>
      <c r="D33" s="10"/>
      <c r="E33" s="59"/>
      <c r="F33" s="58"/>
      <c r="G33" s="14"/>
      <c r="H33" s="10"/>
      <c r="I33" s="59"/>
      <c r="J33" s="10"/>
      <c r="K33" s="14"/>
      <c r="L33" s="10"/>
      <c r="M33" s="14"/>
      <c r="N33" s="59"/>
      <c r="O33" s="10"/>
      <c r="P33" s="14"/>
      <c r="Q33" s="10"/>
      <c r="R33" s="59"/>
      <c r="S33" s="58"/>
      <c r="T33" s="14"/>
      <c r="U33" s="10"/>
      <c r="V33" s="14"/>
      <c r="W33" s="58"/>
      <c r="X33" s="40"/>
      <c r="Y33" s="63"/>
      <c r="Z33" s="25"/>
      <c r="AA33" s="19">
        <f t="shared" si="1"/>
        <v>0</v>
      </c>
      <c r="AC33" s="20">
        <f>0.75*12+1*2+1.5+0.5*0.5+1*0.2</f>
        <v>12.95</v>
      </c>
      <c r="AD33" s="20">
        <f t="shared" si="2"/>
        <v>0</v>
      </c>
      <c r="AE33" s="20">
        <v>0</v>
      </c>
      <c r="AF33">
        <v>3</v>
      </c>
      <c r="AH33" s="4" t="s">
        <v>27</v>
      </c>
    </row>
    <row r="34" spans="1:34" x14ac:dyDescent="0.25">
      <c r="A34" s="4" t="s">
        <v>140</v>
      </c>
      <c r="B34" s="24" t="s">
        <v>244</v>
      </c>
      <c r="C34" s="59">
        <v>1</v>
      </c>
      <c r="D34" s="10"/>
      <c r="E34" s="59"/>
      <c r="F34" s="58"/>
      <c r="G34" s="14"/>
      <c r="H34" s="10"/>
      <c r="I34" s="59"/>
      <c r="J34" s="10"/>
      <c r="K34" s="14"/>
      <c r="L34" s="10"/>
      <c r="M34" s="59">
        <v>1</v>
      </c>
      <c r="N34" s="59"/>
      <c r="O34" s="58">
        <v>1</v>
      </c>
      <c r="P34" s="14"/>
      <c r="Q34" s="58">
        <v>1</v>
      </c>
      <c r="R34" s="59">
        <v>1</v>
      </c>
      <c r="S34" s="58">
        <v>1</v>
      </c>
      <c r="T34" s="59">
        <v>1</v>
      </c>
      <c r="U34" s="10"/>
      <c r="V34" s="14"/>
      <c r="W34" s="58">
        <v>1</v>
      </c>
      <c r="X34" s="14"/>
      <c r="Y34" s="59"/>
      <c r="Z34" s="25"/>
      <c r="AA34" s="19">
        <f t="shared" si="1"/>
        <v>8</v>
      </c>
      <c r="AC34" s="20">
        <f>0.75*12+1*2+1.5+0.5*0.5+1*0.2</f>
        <v>12.95</v>
      </c>
      <c r="AD34" s="20">
        <f t="shared" si="2"/>
        <v>103.6</v>
      </c>
      <c r="AE34" s="20">
        <v>246.04999999999998</v>
      </c>
      <c r="AF34">
        <v>3</v>
      </c>
      <c r="AH34" s="4" t="s">
        <v>28</v>
      </c>
    </row>
    <row r="35" spans="1:34" x14ac:dyDescent="0.25">
      <c r="A35" s="4" t="s">
        <v>141</v>
      </c>
      <c r="B35" s="24" t="s">
        <v>244</v>
      </c>
      <c r="C35" s="59">
        <v>1</v>
      </c>
      <c r="D35" s="10"/>
      <c r="E35" s="59">
        <v>1</v>
      </c>
      <c r="F35" s="58"/>
      <c r="G35" s="59">
        <v>1</v>
      </c>
      <c r="H35" s="10"/>
      <c r="I35" s="59"/>
      <c r="J35" s="10"/>
      <c r="K35" s="14"/>
      <c r="L35" s="10"/>
      <c r="M35" s="59">
        <v>1</v>
      </c>
      <c r="N35" s="59"/>
      <c r="O35" s="10"/>
      <c r="P35" s="59">
        <v>1</v>
      </c>
      <c r="Q35" s="10"/>
      <c r="R35" s="59"/>
      <c r="S35" s="58"/>
      <c r="T35" s="14"/>
      <c r="U35" s="10"/>
      <c r="V35" s="14"/>
      <c r="W35" s="58">
        <v>1</v>
      </c>
      <c r="X35" s="14"/>
      <c r="Y35" s="59">
        <v>1</v>
      </c>
      <c r="Z35" s="25"/>
      <c r="AA35" s="19">
        <f t="shared" si="1"/>
        <v>7</v>
      </c>
      <c r="AC35" s="20">
        <f>0.8*12+1*2+1.5+0.75*0.5+1*0.2</f>
        <v>13.675000000000001</v>
      </c>
      <c r="AD35" s="20">
        <f t="shared" si="2"/>
        <v>95.725000000000009</v>
      </c>
      <c r="AE35" s="20">
        <v>218.8</v>
      </c>
      <c r="AF35">
        <v>3</v>
      </c>
      <c r="AH35" s="4" t="s">
        <v>29</v>
      </c>
    </row>
    <row r="36" spans="1:34" x14ac:dyDescent="0.25">
      <c r="A36" s="4" t="s">
        <v>30</v>
      </c>
      <c r="B36" s="24"/>
      <c r="C36" s="14"/>
      <c r="D36" s="10"/>
      <c r="E36" s="14"/>
      <c r="F36" s="10"/>
      <c r="G36" s="14"/>
      <c r="H36" s="10"/>
      <c r="I36" s="14"/>
      <c r="J36" s="10"/>
      <c r="K36" s="14"/>
      <c r="L36" s="10"/>
      <c r="M36" s="14"/>
      <c r="N36" s="14"/>
      <c r="O36" s="10"/>
      <c r="P36" s="14"/>
      <c r="Q36" s="10"/>
      <c r="R36" s="14"/>
      <c r="S36" s="10"/>
      <c r="T36" s="14"/>
      <c r="U36" s="10"/>
      <c r="V36" s="14"/>
      <c r="W36" s="10"/>
      <c r="X36" s="14"/>
      <c r="Y36" s="14"/>
      <c r="Z36" s="25"/>
      <c r="AA36" s="19">
        <f t="shared" si="1"/>
        <v>0</v>
      </c>
      <c r="AC36" s="20">
        <f>1*12+1*2+1.5+0.75*0.5+1*0.2</f>
        <v>16.074999999999999</v>
      </c>
      <c r="AD36" s="20">
        <f t="shared" si="2"/>
        <v>0</v>
      </c>
      <c r="AE36" s="20">
        <v>0</v>
      </c>
      <c r="AF36">
        <v>3</v>
      </c>
      <c r="AH36" s="4" t="s">
        <v>30</v>
      </c>
    </row>
    <row r="37" spans="1:34" x14ac:dyDescent="0.25">
      <c r="A37" s="4" t="s">
        <v>31</v>
      </c>
      <c r="B37" s="24"/>
      <c r="C37" s="14"/>
      <c r="D37" s="10"/>
      <c r="E37" s="14"/>
      <c r="F37" s="10"/>
      <c r="G37" s="14"/>
      <c r="H37" s="10"/>
      <c r="I37" s="14"/>
      <c r="J37" s="10"/>
      <c r="K37" s="14"/>
      <c r="L37" s="10"/>
      <c r="M37" s="14"/>
      <c r="N37" s="14"/>
      <c r="O37" s="10"/>
      <c r="P37" s="14"/>
      <c r="Q37" s="10"/>
      <c r="R37" s="14"/>
      <c r="S37" s="10"/>
      <c r="T37" s="14"/>
      <c r="U37" s="10"/>
      <c r="V37" s="14"/>
      <c r="W37" s="10"/>
      <c r="X37" s="14"/>
      <c r="Y37" s="14"/>
      <c r="Z37" s="25"/>
      <c r="AA37" s="19">
        <f t="shared" si="1"/>
        <v>0</v>
      </c>
      <c r="AC37" s="20">
        <f>1*12+1*2+1.5+0.75*0.5+1*0.2</f>
        <v>16.074999999999999</v>
      </c>
      <c r="AD37" s="20">
        <f t="shared" si="2"/>
        <v>0</v>
      </c>
      <c r="AE37" s="20">
        <v>0</v>
      </c>
      <c r="AF37">
        <v>3</v>
      </c>
      <c r="AH37" s="4" t="s">
        <v>31</v>
      </c>
    </row>
    <row r="38" spans="1:34" x14ac:dyDescent="0.25">
      <c r="A38" s="72" t="s">
        <v>257</v>
      </c>
      <c r="B38" s="24" t="s">
        <v>244</v>
      </c>
      <c r="C38" s="14">
        <v>72</v>
      </c>
      <c r="D38" s="10">
        <v>30</v>
      </c>
      <c r="E38" s="14">
        <v>55</v>
      </c>
      <c r="F38" s="10">
        <v>6</v>
      </c>
      <c r="G38" s="14">
        <v>84</v>
      </c>
      <c r="H38" s="10">
        <v>119</v>
      </c>
      <c r="I38" s="14">
        <v>74</v>
      </c>
      <c r="J38" s="10">
        <v>53</v>
      </c>
      <c r="K38" s="14">
        <v>28</v>
      </c>
      <c r="L38" s="10">
        <v>4</v>
      </c>
      <c r="M38" s="14">
        <v>33</v>
      </c>
      <c r="N38" s="14">
        <v>61</v>
      </c>
      <c r="O38" s="10">
        <v>87</v>
      </c>
      <c r="P38" s="14">
        <v>63</v>
      </c>
      <c r="Q38" s="10">
        <v>45</v>
      </c>
      <c r="R38" s="14">
        <v>43</v>
      </c>
      <c r="S38" s="10">
        <v>41</v>
      </c>
      <c r="T38" s="14">
        <v>61</v>
      </c>
      <c r="U38" s="10">
        <v>69</v>
      </c>
      <c r="V38" s="14">
        <v>14</v>
      </c>
      <c r="W38" s="10">
        <v>107</v>
      </c>
      <c r="X38" s="14">
        <v>59</v>
      </c>
      <c r="Y38" s="14">
        <v>24</v>
      </c>
      <c r="Z38" s="73"/>
      <c r="AD38" s="20"/>
      <c r="AE38" s="20"/>
      <c r="AH38" s="72"/>
    </row>
    <row r="39" spans="1:34" x14ac:dyDescent="0.25">
      <c r="A39" s="72" t="s">
        <v>258</v>
      </c>
      <c r="B39" s="24" t="s">
        <v>244</v>
      </c>
      <c r="C39" s="14">
        <v>61</v>
      </c>
      <c r="D39" s="10">
        <v>25</v>
      </c>
      <c r="E39" s="14">
        <v>46</v>
      </c>
      <c r="F39" s="10">
        <v>0</v>
      </c>
      <c r="G39" s="14">
        <v>62</v>
      </c>
      <c r="H39" s="10">
        <v>0</v>
      </c>
      <c r="I39" s="14">
        <v>62</v>
      </c>
      <c r="J39" s="10">
        <v>39</v>
      </c>
      <c r="K39" s="14">
        <v>23</v>
      </c>
      <c r="L39" s="10">
        <v>0</v>
      </c>
      <c r="M39" s="14">
        <v>18</v>
      </c>
      <c r="N39" s="14">
        <v>49</v>
      </c>
      <c r="O39" s="10">
        <v>62</v>
      </c>
      <c r="P39" s="14">
        <v>49</v>
      </c>
      <c r="Q39" s="10">
        <v>33</v>
      </c>
      <c r="R39" s="14">
        <v>35</v>
      </c>
      <c r="S39" s="10">
        <v>33</v>
      </c>
      <c r="T39" s="14">
        <v>51</v>
      </c>
      <c r="U39" s="10">
        <v>51</v>
      </c>
      <c r="V39" s="14">
        <v>13</v>
      </c>
      <c r="W39" s="10">
        <v>88</v>
      </c>
      <c r="X39" s="14">
        <v>23</v>
      </c>
      <c r="Y39" s="14">
        <v>15</v>
      </c>
      <c r="Z39" s="73"/>
      <c r="AD39" s="20"/>
      <c r="AE39" s="20"/>
      <c r="AH39" s="72"/>
    </row>
    <row r="40" spans="1:34" x14ac:dyDescent="0.25">
      <c r="A40" s="8" t="s">
        <v>32</v>
      </c>
      <c r="B40" s="3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32"/>
      <c r="AD40" s="20"/>
      <c r="AE40" s="20"/>
      <c r="AF40">
        <v>3</v>
      </c>
      <c r="AH40" s="8" t="s">
        <v>32</v>
      </c>
    </row>
    <row r="41" spans="1:34" x14ac:dyDescent="0.25">
      <c r="A41" s="4" t="s">
        <v>142</v>
      </c>
      <c r="B41" s="24" t="s">
        <v>244</v>
      </c>
      <c r="C41" s="59">
        <v>16</v>
      </c>
      <c r="D41" s="58">
        <v>1</v>
      </c>
      <c r="E41" s="59"/>
      <c r="F41" s="58"/>
      <c r="G41" s="59">
        <v>3</v>
      </c>
      <c r="H41" s="58">
        <v>11</v>
      </c>
      <c r="I41" s="59"/>
      <c r="J41" s="58">
        <v>2</v>
      </c>
      <c r="K41" s="14"/>
      <c r="L41" s="10"/>
      <c r="M41" s="59">
        <v>7</v>
      </c>
      <c r="N41" s="59">
        <v>4</v>
      </c>
      <c r="O41" s="58">
        <v>10</v>
      </c>
      <c r="P41" s="59">
        <v>2</v>
      </c>
      <c r="Q41" s="10"/>
      <c r="R41" s="59">
        <v>12</v>
      </c>
      <c r="S41" s="58">
        <v>29</v>
      </c>
      <c r="T41" s="59">
        <v>1</v>
      </c>
      <c r="U41" s="58">
        <v>1</v>
      </c>
      <c r="V41" s="14"/>
      <c r="W41" s="58">
        <v>6</v>
      </c>
      <c r="X41" s="59">
        <v>1</v>
      </c>
      <c r="Y41" s="59"/>
      <c r="Z41" s="25"/>
      <c r="AA41" s="19">
        <f t="shared" ref="AA41:AA54" si="3">SUM(C41:Z41)</f>
        <v>106</v>
      </c>
      <c r="AC41" s="20">
        <f>0.15*12+0.5*2*0.5</f>
        <v>2.2999999999999998</v>
      </c>
      <c r="AD41" s="20">
        <f t="shared" ref="AD41:AD60" si="4">AC41*AA41</f>
        <v>243.79999999999998</v>
      </c>
      <c r="AE41" s="20">
        <v>588.79999999999995</v>
      </c>
      <c r="AF41">
        <v>3</v>
      </c>
      <c r="AH41" s="4" t="s">
        <v>33</v>
      </c>
    </row>
    <row r="42" spans="1:34" x14ac:dyDescent="0.25">
      <c r="A42" s="4" t="s">
        <v>143</v>
      </c>
      <c r="B42" s="24" t="s">
        <v>244</v>
      </c>
      <c r="C42" s="59">
        <v>1</v>
      </c>
      <c r="D42" s="58">
        <v>1</v>
      </c>
      <c r="E42" s="59"/>
      <c r="F42" s="58"/>
      <c r="G42" s="14"/>
      <c r="H42" s="58">
        <v>2</v>
      </c>
      <c r="I42" s="59"/>
      <c r="J42" s="58">
        <v>3</v>
      </c>
      <c r="K42" s="14"/>
      <c r="L42" s="58">
        <v>1</v>
      </c>
      <c r="M42" s="14"/>
      <c r="N42" s="59"/>
      <c r="O42" s="10"/>
      <c r="P42" s="14"/>
      <c r="Q42" s="10"/>
      <c r="R42" s="59">
        <v>6</v>
      </c>
      <c r="S42" s="58"/>
      <c r="T42" s="59">
        <v>1</v>
      </c>
      <c r="U42" s="10"/>
      <c r="V42" s="14"/>
      <c r="W42" s="58"/>
      <c r="X42" s="14"/>
      <c r="Y42" s="59"/>
      <c r="Z42" s="25"/>
      <c r="AA42" s="19">
        <f t="shared" si="3"/>
        <v>15</v>
      </c>
      <c r="AC42" s="20">
        <f>0.25*12+0.5*2*0.5</f>
        <v>3.5</v>
      </c>
      <c r="AD42" s="20">
        <f t="shared" si="4"/>
        <v>52.5</v>
      </c>
      <c r="AE42" s="20">
        <v>94.5</v>
      </c>
      <c r="AF42">
        <v>3</v>
      </c>
      <c r="AH42" s="4" t="s">
        <v>34</v>
      </c>
    </row>
    <row r="43" spans="1:34" x14ac:dyDescent="0.25">
      <c r="A43" s="4" t="s">
        <v>144</v>
      </c>
      <c r="B43" s="24" t="s">
        <v>244</v>
      </c>
      <c r="C43" s="14"/>
      <c r="D43" s="10"/>
      <c r="E43" s="59"/>
      <c r="F43" s="58"/>
      <c r="G43" s="14"/>
      <c r="H43" s="10"/>
      <c r="I43" s="59"/>
      <c r="J43" s="10"/>
      <c r="K43" s="14"/>
      <c r="L43" s="10"/>
      <c r="M43" s="14"/>
      <c r="N43" s="59"/>
      <c r="O43" s="10"/>
      <c r="P43" s="14"/>
      <c r="Q43" s="10"/>
      <c r="R43" s="59"/>
      <c r="S43" s="58"/>
      <c r="T43" s="14"/>
      <c r="U43" s="10"/>
      <c r="V43" s="14"/>
      <c r="W43" s="58"/>
      <c r="X43" s="14"/>
      <c r="Y43" s="59"/>
      <c r="Z43" s="25"/>
      <c r="AA43" s="19">
        <f t="shared" si="3"/>
        <v>0</v>
      </c>
      <c r="AC43" s="20">
        <f>0.15*12+0.5*2*0.5</f>
        <v>2.2999999999999998</v>
      </c>
      <c r="AD43" s="20">
        <f t="shared" si="4"/>
        <v>0</v>
      </c>
      <c r="AE43" s="20">
        <v>0</v>
      </c>
      <c r="AF43">
        <v>3</v>
      </c>
      <c r="AH43" s="4" t="s">
        <v>35</v>
      </c>
    </row>
    <row r="44" spans="1:34" x14ac:dyDescent="0.25">
      <c r="A44" s="4" t="s">
        <v>145</v>
      </c>
      <c r="B44" s="24" t="s">
        <v>244</v>
      </c>
      <c r="C44" s="59">
        <v>1</v>
      </c>
      <c r="D44" s="58">
        <v>1</v>
      </c>
      <c r="E44" s="59">
        <v>1</v>
      </c>
      <c r="F44" s="58">
        <v>1</v>
      </c>
      <c r="G44" s="14"/>
      <c r="H44" s="58">
        <v>20</v>
      </c>
      <c r="I44" s="59">
        <v>8</v>
      </c>
      <c r="J44" s="58">
        <v>4</v>
      </c>
      <c r="K44" s="59">
        <v>1</v>
      </c>
      <c r="L44" s="58">
        <v>1</v>
      </c>
      <c r="M44" s="14"/>
      <c r="N44" s="59">
        <v>6</v>
      </c>
      <c r="O44" s="58">
        <v>8</v>
      </c>
      <c r="P44" s="14"/>
      <c r="Q44" s="58">
        <v>1</v>
      </c>
      <c r="R44" s="59">
        <v>1</v>
      </c>
      <c r="S44" s="58"/>
      <c r="T44" s="14"/>
      <c r="U44" s="58">
        <v>10</v>
      </c>
      <c r="V44" s="59">
        <v>3</v>
      </c>
      <c r="W44" s="58">
        <v>1</v>
      </c>
      <c r="X44" s="59">
        <v>10</v>
      </c>
      <c r="Y44" s="59"/>
      <c r="Z44" s="25"/>
      <c r="AA44" s="19">
        <f t="shared" si="3"/>
        <v>78</v>
      </c>
      <c r="AC44" s="20">
        <f>0.25*12+0.5*2*0.5</f>
        <v>3.5</v>
      </c>
      <c r="AD44" s="20">
        <f t="shared" si="4"/>
        <v>273</v>
      </c>
      <c r="AE44" s="20">
        <v>388.5</v>
      </c>
      <c r="AF44">
        <v>3</v>
      </c>
      <c r="AH44" s="4" t="s">
        <v>36</v>
      </c>
    </row>
    <row r="45" spans="1:34" x14ac:dyDescent="0.25">
      <c r="A45" s="4" t="s">
        <v>146</v>
      </c>
      <c r="B45" s="24" t="s">
        <v>244</v>
      </c>
      <c r="C45" s="14"/>
      <c r="D45" s="58">
        <v>1</v>
      </c>
      <c r="E45" s="59"/>
      <c r="F45" s="58"/>
      <c r="G45" s="14"/>
      <c r="H45" s="10"/>
      <c r="I45" s="59"/>
      <c r="J45" s="10"/>
      <c r="K45" s="14"/>
      <c r="L45" s="10"/>
      <c r="M45" s="14"/>
      <c r="N45" s="59"/>
      <c r="O45" s="10"/>
      <c r="P45" s="14"/>
      <c r="Q45" s="58">
        <v>2</v>
      </c>
      <c r="R45" s="59"/>
      <c r="S45" s="58"/>
      <c r="T45" s="14"/>
      <c r="U45" s="10"/>
      <c r="V45" s="14"/>
      <c r="W45" s="58"/>
      <c r="X45" s="14"/>
      <c r="Y45" s="59"/>
      <c r="Z45" s="25"/>
      <c r="AA45" s="19">
        <f t="shared" si="3"/>
        <v>3</v>
      </c>
      <c r="AC45" s="20">
        <f>0.25*12+0.5*2*0.5</f>
        <v>3.5</v>
      </c>
      <c r="AD45" s="20">
        <f t="shared" si="4"/>
        <v>10.5</v>
      </c>
      <c r="AE45" s="20">
        <v>17.5</v>
      </c>
      <c r="AF45">
        <v>3</v>
      </c>
      <c r="AH45" s="4" t="s">
        <v>37</v>
      </c>
    </row>
    <row r="46" spans="1:34" x14ac:dyDescent="0.25">
      <c r="A46" s="4" t="s">
        <v>147</v>
      </c>
      <c r="B46" s="24" t="s">
        <v>244</v>
      </c>
      <c r="C46" s="14"/>
      <c r="D46" s="10"/>
      <c r="E46" s="59"/>
      <c r="F46" s="58"/>
      <c r="G46" s="14"/>
      <c r="H46" s="58"/>
      <c r="I46" s="59"/>
      <c r="J46" s="58"/>
      <c r="K46" s="14"/>
      <c r="L46" s="10"/>
      <c r="M46" s="14"/>
      <c r="N46" s="59"/>
      <c r="O46" s="10"/>
      <c r="P46" s="14"/>
      <c r="Q46" s="10"/>
      <c r="R46" s="59"/>
      <c r="S46" s="58"/>
      <c r="T46" s="14"/>
      <c r="U46" s="10"/>
      <c r="V46" s="14"/>
      <c r="W46" s="58"/>
      <c r="X46" s="14"/>
      <c r="Y46" s="59"/>
      <c r="Z46" s="25"/>
      <c r="AA46" s="19">
        <f t="shared" si="3"/>
        <v>0</v>
      </c>
      <c r="AC46" s="20">
        <f>0.25*12+0.5*2*0.5</f>
        <v>3.5</v>
      </c>
      <c r="AD46" s="20">
        <f t="shared" si="4"/>
        <v>0</v>
      </c>
      <c r="AE46" s="20">
        <v>0</v>
      </c>
      <c r="AF46">
        <v>3</v>
      </c>
      <c r="AH46" s="4" t="s">
        <v>38</v>
      </c>
    </row>
    <row r="47" spans="1:34" x14ac:dyDescent="0.25">
      <c r="A47" s="4" t="s">
        <v>148</v>
      </c>
      <c r="B47" s="24" t="s">
        <v>244</v>
      </c>
      <c r="C47" s="14"/>
      <c r="D47" s="58">
        <v>1</v>
      </c>
      <c r="E47" s="59"/>
      <c r="F47" s="58">
        <v>2</v>
      </c>
      <c r="G47" s="14"/>
      <c r="H47" s="10"/>
      <c r="I47" s="59"/>
      <c r="J47" s="58">
        <v>4</v>
      </c>
      <c r="K47" s="14"/>
      <c r="L47" s="10"/>
      <c r="M47" s="14"/>
      <c r="N47" s="59"/>
      <c r="O47" s="10"/>
      <c r="P47" s="14"/>
      <c r="Q47" s="10"/>
      <c r="R47" s="59"/>
      <c r="S47" s="58"/>
      <c r="T47" s="14"/>
      <c r="U47" s="10"/>
      <c r="V47" s="14"/>
      <c r="W47" s="58"/>
      <c r="X47" s="14"/>
      <c r="Y47" s="59"/>
      <c r="Z47" s="25"/>
      <c r="AA47" s="19">
        <f t="shared" si="3"/>
        <v>7</v>
      </c>
      <c r="AC47" s="20">
        <f>0.33*12+0.5*2*0.5</f>
        <v>4.46</v>
      </c>
      <c r="AD47" s="20">
        <f t="shared" si="4"/>
        <v>31.22</v>
      </c>
      <c r="AE47" s="20">
        <v>98.12</v>
      </c>
      <c r="AF47">
        <v>3</v>
      </c>
      <c r="AH47" s="4" t="s">
        <v>39</v>
      </c>
    </row>
    <row r="48" spans="1:34" x14ac:dyDescent="0.25">
      <c r="A48" s="4" t="s">
        <v>149</v>
      </c>
      <c r="B48" s="24" t="s">
        <v>244</v>
      </c>
      <c r="C48" s="14"/>
      <c r="D48" s="10"/>
      <c r="E48" s="59"/>
      <c r="F48" s="58"/>
      <c r="G48" s="14"/>
      <c r="H48" s="10"/>
      <c r="I48" s="59"/>
      <c r="J48" s="10"/>
      <c r="K48" s="14"/>
      <c r="L48" s="10"/>
      <c r="M48" s="14"/>
      <c r="N48" s="59"/>
      <c r="O48" s="10"/>
      <c r="P48" s="14"/>
      <c r="Q48" s="10"/>
      <c r="R48" s="59"/>
      <c r="S48" s="58"/>
      <c r="T48" s="14"/>
      <c r="U48" s="10"/>
      <c r="V48" s="14"/>
      <c r="W48" s="58"/>
      <c r="X48" s="14"/>
      <c r="Y48" s="59"/>
      <c r="Z48" s="25"/>
      <c r="AA48" s="19">
        <f t="shared" si="3"/>
        <v>0</v>
      </c>
      <c r="AC48" s="20">
        <f>0.33*12+0.5*2*0.5</f>
        <v>4.46</v>
      </c>
      <c r="AD48" s="20">
        <f t="shared" si="4"/>
        <v>0</v>
      </c>
      <c r="AE48" s="20">
        <v>8.92</v>
      </c>
      <c r="AF48">
        <v>3</v>
      </c>
      <c r="AH48" s="4" t="s">
        <v>40</v>
      </c>
    </row>
    <row r="49" spans="1:34" x14ac:dyDescent="0.25">
      <c r="A49" s="4" t="s">
        <v>41</v>
      </c>
      <c r="B49" s="24"/>
      <c r="C49" s="14"/>
      <c r="D49" s="10"/>
      <c r="E49" s="14"/>
      <c r="F49" s="10"/>
      <c r="G49" s="14"/>
      <c r="H49" s="10"/>
      <c r="I49" s="14"/>
      <c r="J49" s="10"/>
      <c r="K49" s="14"/>
      <c r="L49" s="10"/>
      <c r="M49" s="14"/>
      <c r="N49" s="14"/>
      <c r="O49" s="10"/>
      <c r="P49" s="14"/>
      <c r="Q49" s="10"/>
      <c r="R49" s="14"/>
      <c r="S49" s="10"/>
      <c r="T49" s="14"/>
      <c r="U49" s="10"/>
      <c r="V49" s="14"/>
      <c r="W49" s="10"/>
      <c r="X49" s="14"/>
      <c r="Y49" s="14"/>
      <c r="Z49" s="25"/>
      <c r="AA49" s="19">
        <f t="shared" si="3"/>
        <v>0</v>
      </c>
      <c r="AD49" s="20">
        <f t="shared" si="4"/>
        <v>0</v>
      </c>
      <c r="AE49" s="20">
        <v>0</v>
      </c>
      <c r="AF49">
        <v>3</v>
      </c>
      <c r="AH49" s="4" t="s">
        <v>41</v>
      </c>
    </row>
    <row r="50" spans="1:34" x14ac:dyDescent="0.25">
      <c r="A50" s="4" t="s">
        <v>150</v>
      </c>
      <c r="B50" s="24" t="s">
        <v>244</v>
      </c>
      <c r="C50" s="14"/>
      <c r="D50" s="10"/>
      <c r="E50" s="59"/>
      <c r="F50" s="58"/>
      <c r="G50" s="14"/>
      <c r="H50" s="10"/>
      <c r="I50" s="59"/>
      <c r="J50" s="10"/>
      <c r="K50" s="14"/>
      <c r="L50" s="10"/>
      <c r="M50" s="14"/>
      <c r="N50" s="59"/>
      <c r="O50" s="10"/>
      <c r="P50" s="14"/>
      <c r="Q50" s="10"/>
      <c r="R50" s="59"/>
      <c r="S50" s="58"/>
      <c r="T50" s="14"/>
      <c r="U50" s="10"/>
      <c r="V50" s="14"/>
      <c r="W50" s="58"/>
      <c r="X50" s="14"/>
      <c r="Y50" s="59"/>
      <c r="Z50" s="25"/>
      <c r="AA50" s="19">
        <f t="shared" si="3"/>
        <v>0</v>
      </c>
      <c r="AC50" s="20">
        <f>0.25*12+0.5*2*0.5</f>
        <v>3.5</v>
      </c>
      <c r="AD50" s="20">
        <f t="shared" si="4"/>
        <v>0</v>
      </c>
      <c r="AE50" s="20">
        <v>0</v>
      </c>
      <c r="AF50">
        <v>3</v>
      </c>
      <c r="AH50" s="4" t="s">
        <v>42</v>
      </c>
    </row>
    <row r="51" spans="1:34" x14ac:dyDescent="0.25">
      <c r="A51" s="4" t="s">
        <v>151</v>
      </c>
      <c r="B51" s="24" t="s">
        <v>244</v>
      </c>
      <c r="C51" s="14"/>
      <c r="D51" s="10"/>
      <c r="E51" s="59"/>
      <c r="F51" s="58"/>
      <c r="G51" s="14"/>
      <c r="H51" s="10"/>
      <c r="I51" s="59"/>
      <c r="J51" s="10"/>
      <c r="K51" s="59">
        <v>1</v>
      </c>
      <c r="L51" s="10"/>
      <c r="M51" s="14"/>
      <c r="N51" s="59"/>
      <c r="O51" s="10"/>
      <c r="P51" s="14"/>
      <c r="Q51" s="10"/>
      <c r="R51" s="59"/>
      <c r="S51" s="58"/>
      <c r="T51" s="14"/>
      <c r="U51" s="10"/>
      <c r="V51" s="14"/>
      <c r="W51" s="58"/>
      <c r="X51" s="14"/>
      <c r="Y51" s="59"/>
      <c r="Z51" s="25"/>
      <c r="AA51" s="19">
        <f t="shared" si="3"/>
        <v>1</v>
      </c>
      <c r="AC51" s="20">
        <f>0.33*12+0.5*2*0.5</f>
        <v>4.46</v>
      </c>
      <c r="AD51" s="20">
        <f t="shared" si="4"/>
        <v>4.46</v>
      </c>
      <c r="AE51" s="20">
        <v>13.379999999999999</v>
      </c>
      <c r="AF51">
        <v>3</v>
      </c>
      <c r="AH51" s="4" t="s">
        <v>43</v>
      </c>
    </row>
    <row r="52" spans="1:34" x14ac:dyDescent="0.25">
      <c r="A52" s="4" t="s">
        <v>152</v>
      </c>
      <c r="B52" s="24" t="s">
        <v>244</v>
      </c>
      <c r="C52" s="59">
        <v>1</v>
      </c>
      <c r="D52" s="10"/>
      <c r="E52" s="59">
        <v>1</v>
      </c>
      <c r="F52" s="58"/>
      <c r="G52" s="14"/>
      <c r="H52" s="10"/>
      <c r="I52" s="59"/>
      <c r="J52" s="10"/>
      <c r="K52" s="14"/>
      <c r="L52" s="10"/>
      <c r="M52" s="59">
        <v>1</v>
      </c>
      <c r="N52" s="59">
        <v>1</v>
      </c>
      <c r="O52" s="10"/>
      <c r="P52" s="59">
        <v>2</v>
      </c>
      <c r="Q52" s="10"/>
      <c r="R52" s="59"/>
      <c r="S52" s="58">
        <v>1</v>
      </c>
      <c r="T52" s="59">
        <v>1</v>
      </c>
      <c r="U52" s="10"/>
      <c r="V52" s="14"/>
      <c r="W52" s="58">
        <v>1</v>
      </c>
      <c r="X52" s="14"/>
      <c r="Y52" s="59">
        <v>1</v>
      </c>
      <c r="Z52" s="25"/>
      <c r="AA52" s="19">
        <f t="shared" si="3"/>
        <v>10</v>
      </c>
      <c r="AC52" s="20">
        <f>0.5*12+0.5*2*0.5</f>
        <v>6.5</v>
      </c>
      <c r="AD52" s="20">
        <f t="shared" si="4"/>
        <v>65</v>
      </c>
      <c r="AE52" s="20">
        <v>156</v>
      </c>
      <c r="AF52">
        <v>3</v>
      </c>
      <c r="AH52" s="4" t="s">
        <v>44</v>
      </c>
    </row>
    <row r="53" spans="1:34" x14ac:dyDescent="0.25">
      <c r="A53" s="4" t="s">
        <v>45</v>
      </c>
      <c r="B53" s="24"/>
      <c r="C53" s="14"/>
      <c r="D53" s="10"/>
      <c r="E53" s="14"/>
      <c r="F53" s="10"/>
      <c r="G53" s="14"/>
      <c r="H53" s="10"/>
      <c r="I53" s="14"/>
      <c r="J53" s="10"/>
      <c r="K53" s="14"/>
      <c r="L53" s="10"/>
      <c r="M53" s="14"/>
      <c r="N53" s="14"/>
      <c r="O53" s="10"/>
      <c r="P53" s="14"/>
      <c r="Q53" s="10"/>
      <c r="R53" s="14"/>
      <c r="S53" s="10"/>
      <c r="T53" s="14"/>
      <c r="U53" s="10"/>
      <c r="V53" s="14"/>
      <c r="W53" s="10"/>
      <c r="X53" s="14"/>
      <c r="Y53" s="14"/>
      <c r="Z53" s="25"/>
      <c r="AA53" s="19">
        <f t="shared" si="3"/>
        <v>0</v>
      </c>
      <c r="AD53" s="20">
        <f t="shared" si="4"/>
        <v>0</v>
      </c>
      <c r="AE53" s="20">
        <v>0</v>
      </c>
      <c r="AF53">
        <v>3</v>
      </c>
      <c r="AH53" s="4" t="s">
        <v>45</v>
      </c>
    </row>
    <row r="54" spans="1:34" x14ac:dyDescent="0.25">
      <c r="A54" s="4" t="s">
        <v>46</v>
      </c>
      <c r="B54" s="24"/>
      <c r="C54" s="14"/>
      <c r="D54" s="10"/>
      <c r="E54" s="14"/>
      <c r="F54" s="10"/>
      <c r="G54" s="14"/>
      <c r="H54" s="10"/>
      <c r="I54" s="14"/>
      <c r="J54" s="10"/>
      <c r="K54" s="14"/>
      <c r="L54" s="10"/>
      <c r="M54" s="14"/>
      <c r="N54" s="14"/>
      <c r="O54" s="10"/>
      <c r="P54" s="14"/>
      <c r="Q54" s="10"/>
      <c r="R54" s="14"/>
      <c r="S54" s="10"/>
      <c r="T54" s="14"/>
      <c r="U54" s="10"/>
      <c r="V54" s="14"/>
      <c r="W54" s="10"/>
      <c r="X54" s="14"/>
      <c r="Y54" s="14"/>
      <c r="Z54" s="25"/>
      <c r="AA54" s="19">
        <f t="shared" si="3"/>
        <v>0</v>
      </c>
      <c r="AD54" s="20">
        <f t="shared" si="4"/>
        <v>0</v>
      </c>
      <c r="AE54" s="20">
        <v>0</v>
      </c>
      <c r="AF54">
        <v>3</v>
      </c>
      <c r="AH54" s="4" t="s">
        <v>46</v>
      </c>
    </row>
    <row r="55" spans="1:34" x14ac:dyDescent="0.25">
      <c r="A55" s="8" t="s">
        <v>47</v>
      </c>
      <c r="B55" s="3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32"/>
      <c r="AD55" s="20">
        <f t="shared" si="4"/>
        <v>0</v>
      </c>
      <c r="AE55" s="20">
        <v>0</v>
      </c>
      <c r="AF55">
        <v>3</v>
      </c>
      <c r="AH55" s="8" t="s">
        <v>47</v>
      </c>
    </row>
    <row r="56" spans="1:34" x14ac:dyDescent="0.25">
      <c r="A56" s="4" t="s">
        <v>153</v>
      </c>
      <c r="B56" s="24" t="s">
        <v>244</v>
      </c>
      <c r="C56" s="14"/>
      <c r="D56" s="10"/>
      <c r="E56" s="59"/>
      <c r="F56" s="58"/>
      <c r="G56" s="14"/>
      <c r="H56" s="58"/>
      <c r="I56" s="59"/>
      <c r="J56" s="10"/>
      <c r="K56" s="59">
        <v>1</v>
      </c>
      <c r="L56" s="10"/>
      <c r="M56" s="14"/>
      <c r="N56" s="59">
        <v>1</v>
      </c>
      <c r="O56" s="10"/>
      <c r="P56" s="14"/>
      <c r="Q56" s="10"/>
      <c r="R56" s="59"/>
      <c r="S56" s="58"/>
      <c r="T56" s="14"/>
      <c r="U56" s="10"/>
      <c r="V56" s="59">
        <v>1</v>
      </c>
      <c r="W56" s="58"/>
      <c r="X56" s="14"/>
      <c r="Y56" s="59"/>
      <c r="Z56" s="25"/>
      <c r="AA56" s="19">
        <f>SUM(C56:Z56)</f>
        <v>3</v>
      </c>
      <c r="AC56" s="20">
        <f>0.2*24+0.16+4+2+4*0.25</f>
        <v>11.96</v>
      </c>
      <c r="AD56" s="20">
        <f t="shared" si="4"/>
        <v>35.880000000000003</v>
      </c>
      <c r="AE56" s="20">
        <v>119.60000000000001</v>
      </c>
      <c r="AF56">
        <v>3</v>
      </c>
      <c r="AH56" s="4" t="s">
        <v>48</v>
      </c>
    </row>
    <row r="57" spans="1:34" x14ac:dyDescent="0.25">
      <c r="A57" s="4" t="s">
        <v>154</v>
      </c>
      <c r="B57" s="24" t="s">
        <v>244</v>
      </c>
      <c r="C57" s="14"/>
      <c r="D57" s="10"/>
      <c r="E57" s="59"/>
      <c r="F57" s="58"/>
      <c r="G57" s="14"/>
      <c r="H57" s="10"/>
      <c r="I57" s="59"/>
      <c r="J57" s="10"/>
      <c r="K57" s="14"/>
      <c r="L57" s="10"/>
      <c r="M57" s="14"/>
      <c r="N57" s="59">
        <v>1</v>
      </c>
      <c r="O57" s="10"/>
      <c r="P57" s="14"/>
      <c r="Q57" s="10"/>
      <c r="R57" s="59"/>
      <c r="S57" s="58"/>
      <c r="T57" s="14"/>
      <c r="U57" s="10"/>
      <c r="V57" s="14"/>
      <c r="W57" s="58"/>
      <c r="X57" s="59">
        <v>14</v>
      </c>
      <c r="Y57" s="59"/>
      <c r="Z57" s="25"/>
      <c r="AA57" s="19">
        <f>SUM(C57:Z57)</f>
        <v>15</v>
      </c>
      <c r="AD57" s="20">
        <f t="shared" si="4"/>
        <v>0</v>
      </c>
      <c r="AE57" s="20">
        <v>0</v>
      </c>
      <c r="AF57">
        <v>3</v>
      </c>
      <c r="AH57" s="4" t="s">
        <v>49</v>
      </c>
    </row>
    <row r="58" spans="1:34" x14ac:dyDescent="0.25">
      <c r="A58" s="4" t="s">
        <v>155</v>
      </c>
      <c r="B58" s="24" t="s">
        <v>244</v>
      </c>
      <c r="C58" s="59">
        <v>1</v>
      </c>
      <c r="D58" s="10"/>
      <c r="E58" s="59">
        <v>1</v>
      </c>
      <c r="F58" s="58"/>
      <c r="G58" s="14"/>
      <c r="H58" s="10"/>
      <c r="I58" s="59"/>
      <c r="J58" s="10"/>
      <c r="K58" s="14"/>
      <c r="L58" s="10"/>
      <c r="M58" s="59">
        <v>1</v>
      </c>
      <c r="N58" s="59"/>
      <c r="O58" s="58"/>
      <c r="P58" s="59">
        <v>1</v>
      </c>
      <c r="Q58" s="10"/>
      <c r="R58" s="59">
        <v>1</v>
      </c>
      <c r="S58" s="58"/>
      <c r="T58" s="59">
        <v>1</v>
      </c>
      <c r="U58" s="58">
        <v>1</v>
      </c>
      <c r="V58" s="14"/>
      <c r="W58" s="58">
        <v>1</v>
      </c>
      <c r="X58" s="14"/>
      <c r="Y58" s="59">
        <v>1</v>
      </c>
      <c r="Z58" s="25"/>
      <c r="AA58" s="19">
        <f>SUM(C58:Z58)</f>
        <v>9</v>
      </c>
      <c r="AC58" s="20">
        <f>0.08*12+0.08*4+1+2*0.2</f>
        <v>2.68</v>
      </c>
      <c r="AD58" s="20">
        <f t="shared" si="4"/>
        <v>24.12</v>
      </c>
      <c r="AE58" s="20">
        <v>48.24</v>
      </c>
      <c r="AF58">
        <v>3</v>
      </c>
      <c r="AH58" s="4" t="s">
        <v>50</v>
      </c>
    </row>
    <row r="59" spans="1:34" x14ac:dyDescent="0.25">
      <c r="A59" s="4" t="s">
        <v>156</v>
      </c>
      <c r="B59" s="24" t="s">
        <v>244</v>
      </c>
      <c r="C59" s="14"/>
      <c r="D59" s="10"/>
      <c r="E59" s="59"/>
      <c r="F59" s="58"/>
      <c r="G59" s="14"/>
      <c r="H59" s="10"/>
      <c r="I59" s="59"/>
      <c r="J59" s="58">
        <v>4</v>
      </c>
      <c r="K59" s="14"/>
      <c r="L59" s="10"/>
      <c r="M59" s="14"/>
      <c r="N59" s="59"/>
      <c r="O59" s="10"/>
      <c r="P59" s="14"/>
      <c r="Q59" s="10"/>
      <c r="R59" s="59"/>
      <c r="S59" s="58"/>
      <c r="T59" s="14"/>
      <c r="U59" s="10"/>
      <c r="V59" s="14"/>
      <c r="W59" s="58"/>
      <c r="X59" s="59">
        <v>1</v>
      </c>
      <c r="Y59" s="59">
        <v>0</v>
      </c>
      <c r="Z59" s="25"/>
      <c r="AA59" s="19">
        <f>SUM(C59:Z59)</f>
        <v>5</v>
      </c>
      <c r="AC59" s="20">
        <f>0.33*4+0.75+2*0.5</f>
        <v>3.0700000000000003</v>
      </c>
      <c r="AD59" s="20">
        <f t="shared" si="4"/>
        <v>15.350000000000001</v>
      </c>
      <c r="AE59" s="20">
        <v>15.350000000000001</v>
      </c>
      <c r="AF59">
        <v>3</v>
      </c>
      <c r="AH59" s="4" t="s">
        <v>51</v>
      </c>
    </row>
    <row r="60" spans="1:34" x14ac:dyDescent="0.25">
      <c r="A60" s="4" t="s">
        <v>52</v>
      </c>
      <c r="B60" s="24"/>
      <c r="C60" s="14"/>
      <c r="D60" s="10"/>
      <c r="E60" s="14"/>
      <c r="F60" s="10"/>
      <c r="G60" s="14"/>
      <c r="H60" s="10"/>
      <c r="I60" s="14"/>
      <c r="J60" s="10"/>
      <c r="K60" s="14"/>
      <c r="L60" s="10"/>
      <c r="M60" s="14"/>
      <c r="N60" s="14"/>
      <c r="O60" s="10"/>
      <c r="P60" s="14"/>
      <c r="Q60" s="10"/>
      <c r="R60" s="14"/>
      <c r="S60" s="10"/>
      <c r="T60" s="14"/>
      <c r="U60" s="10"/>
      <c r="V60" s="14"/>
      <c r="W60" s="10"/>
      <c r="X60" s="14"/>
      <c r="Y60" s="14"/>
      <c r="Z60" s="25"/>
      <c r="AA60" s="19">
        <f>SUM(C60:Z60)</f>
        <v>0</v>
      </c>
      <c r="AC60" s="20">
        <f>0.5*4+1+2*0.5</f>
        <v>4</v>
      </c>
      <c r="AD60" s="20">
        <f t="shared" si="4"/>
        <v>0</v>
      </c>
      <c r="AE60" s="20">
        <v>0</v>
      </c>
      <c r="AF60">
        <v>3</v>
      </c>
      <c r="AH60" s="4" t="s">
        <v>52</v>
      </c>
    </row>
    <row r="61" spans="1:34" x14ac:dyDescent="0.25">
      <c r="A61" s="7" t="s">
        <v>53</v>
      </c>
      <c r="B61" s="26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23"/>
      <c r="AA61" s="9"/>
      <c r="AB61" s="9"/>
      <c r="AC61" s="18"/>
      <c r="AD61" s="18"/>
      <c r="AE61" s="18"/>
      <c r="AH61" s="7" t="s">
        <v>53</v>
      </c>
    </row>
    <row r="62" spans="1:34" x14ac:dyDescent="0.25">
      <c r="A62" s="2" t="s">
        <v>157</v>
      </c>
      <c r="B62" s="24" t="s">
        <v>244</v>
      </c>
      <c r="C62" s="59">
        <v>1</v>
      </c>
      <c r="D62" s="10"/>
      <c r="E62" s="59">
        <v>1</v>
      </c>
      <c r="F62" s="58"/>
      <c r="G62" s="59">
        <v>1</v>
      </c>
      <c r="H62" s="10"/>
      <c r="I62" s="59"/>
      <c r="J62" s="10"/>
      <c r="K62" s="14"/>
      <c r="L62" s="10"/>
      <c r="M62" s="59">
        <v>1</v>
      </c>
      <c r="N62" s="59"/>
      <c r="O62" s="58">
        <v>1</v>
      </c>
      <c r="P62" s="59">
        <v>1</v>
      </c>
      <c r="Q62" s="58">
        <v>1</v>
      </c>
      <c r="R62" s="59">
        <v>1</v>
      </c>
      <c r="S62" s="58">
        <v>1</v>
      </c>
      <c r="T62" s="59">
        <v>1</v>
      </c>
      <c r="U62" s="10"/>
      <c r="V62" s="14"/>
      <c r="W62" s="58">
        <v>1</v>
      </c>
      <c r="X62" s="14"/>
      <c r="Y62" s="59">
        <v>1</v>
      </c>
      <c r="Z62" s="25"/>
      <c r="AA62" s="19">
        <f>SUM(C62:Z62)</f>
        <v>12</v>
      </c>
      <c r="AC62" s="20">
        <v>1</v>
      </c>
      <c r="AD62" s="20">
        <f t="shared" ref="AD62" si="5">AC62*AA62</f>
        <v>12</v>
      </c>
      <c r="AE62" s="20">
        <v>27</v>
      </c>
      <c r="AF62">
        <v>3</v>
      </c>
      <c r="AH62" s="2" t="s">
        <v>53</v>
      </c>
    </row>
    <row r="63" spans="1:34" x14ac:dyDescent="0.25">
      <c r="A63" s="2" t="s">
        <v>54</v>
      </c>
      <c r="B63" s="24"/>
      <c r="C63" s="14"/>
      <c r="D63" s="10"/>
      <c r="E63" s="14"/>
      <c r="F63" s="10"/>
      <c r="G63" s="14"/>
      <c r="H63" s="10"/>
      <c r="I63" s="14"/>
      <c r="J63" s="10"/>
      <c r="K63" s="14"/>
      <c r="L63" s="10"/>
      <c r="M63" s="14"/>
      <c r="N63" s="14"/>
      <c r="O63" s="10"/>
      <c r="P63" s="14"/>
      <c r="Q63" s="10"/>
      <c r="R63" s="14"/>
      <c r="S63" s="10"/>
      <c r="T63" s="14"/>
      <c r="U63" s="10"/>
      <c r="V63" s="14"/>
      <c r="W63" s="10"/>
      <c r="X63" s="14"/>
      <c r="Y63" s="14"/>
      <c r="Z63" s="25"/>
      <c r="AA63" s="19">
        <f>SUM(C63:Z63)</f>
        <v>0</v>
      </c>
      <c r="AD63" s="20"/>
      <c r="AE63" s="20"/>
      <c r="AH63" s="2" t="s">
        <v>54</v>
      </c>
    </row>
    <row r="64" spans="1:34" x14ac:dyDescent="0.25">
      <c r="A64" s="2" t="s">
        <v>55</v>
      </c>
      <c r="B64" s="24"/>
      <c r="C64" s="14"/>
      <c r="D64" s="10"/>
      <c r="E64" s="14"/>
      <c r="F64" s="10"/>
      <c r="G64" s="14"/>
      <c r="H64" s="10"/>
      <c r="I64" s="14"/>
      <c r="J64" s="10"/>
      <c r="K64" s="14"/>
      <c r="L64" s="10"/>
      <c r="M64" s="14"/>
      <c r="N64" s="14"/>
      <c r="O64" s="10"/>
      <c r="P64" s="14"/>
      <c r="Q64" s="10"/>
      <c r="R64" s="14"/>
      <c r="S64" s="10"/>
      <c r="T64" s="14"/>
      <c r="U64" s="10"/>
      <c r="V64" s="14"/>
      <c r="W64" s="10"/>
      <c r="X64" s="14"/>
      <c r="Y64" s="14"/>
      <c r="Z64" s="25"/>
      <c r="AA64" s="19">
        <f>SUM(C64:Z64)</f>
        <v>0</v>
      </c>
      <c r="AD64" s="20"/>
      <c r="AE64" s="20"/>
      <c r="AH64" s="2" t="s">
        <v>55</v>
      </c>
    </row>
    <row r="65" spans="1:34" x14ac:dyDescent="0.25">
      <c r="A65" s="2" t="s">
        <v>56</v>
      </c>
      <c r="B65" s="24"/>
      <c r="C65" s="14"/>
      <c r="D65" s="10"/>
      <c r="E65" s="14"/>
      <c r="F65" s="10"/>
      <c r="G65" s="14"/>
      <c r="H65" s="10"/>
      <c r="I65" s="14"/>
      <c r="J65" s="10"/>
      <c r="K65" s="14"/>
      <c r="L65" s="10"/>
      <c r="M65" s="14"/>
      <c r="N65" s="14"/>
      <c r="O65" s="10"/>
      <c r="P65" s="14"/>
      <c r="Q65" s="10"/>
      <c r="R65" s="14"/>
      <c r="S65" s="10"/>
      <c r="T65" s="14"/>
      <c r="U65" s="10"/>
      <c r="V65" s="14"/>
      <c r="W65" s="10"/>
      <c r="X65" s="14"/>
      <c r="Y65" s="14"/>
      <c r="Z65" s="25"/>
      <c r="AA65" s="19">
        <f>SUM(C65:Z65)</f>
        <v>0</v>
      </c>
      <c r="AD65" s="20"/>
      <c r="AE65" s="20"/>
      <c r="AH65" s="2" t="s">
        <v>56</v>
      </c>
    </row>
    <row r="66" spans="1:34" x14ac:dyDescent="0.25">
      <c r="A66" s="7" t="s">
        <v>57</v>
      </c>
      <c r="B66" s="26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23"/>
      <c r="AA66" s="9"/>
      <c r="AB66" s="9"/>
      <c r="AC66" s="18"/>
      <c r="AD66" s="18"/>
      <c r="AE66" s="18"/>
      <c r="AH66" s="7" t="s">
        <v>57</v>
      </c>
    </row>
    <row r="67" spans="1:34" x14ac:dyDescent="0.25">
      <c r="A67" s="2" t="s">
        <v>58</v>
      </c>
      <c r="B67" s="24"/>
      <c r="C67" s="14"/>
      <c r="D67" s="10"/>
      <c r="E67" s="14"/>
      <c r="F67" s="10"/>
      <c r="G67" s="14"/>
      <c r="H67" s="10"/>
      <c r="I67" s="14"/>
      <c r="J67" s="10"/>
      <c r="K67" s="14"/>
      <c r="L67" s="10"/>
      <c r="M67" s="14"/>
      <c r="N67" s="14"/>
      <c r="O67" s="10"/>
      <c r="P67" s="14"/>
      <c r="Q67" s="10"/>
      <c r="R67" s="14"/>
      <c r="S67" s="10"/>
      <c r="T67" s="14"/>
      <c r="U67" s="10"/>
      <c r="V67" s="14"/>
      <c r="W67" s="10"/>
      <c r="X67" s="14"/>
      <c r="Y67" s="14"/>
      <c r="Z67" s="25"/>
      <c r="AA67" s="19">
        <f>SUM(C67:Z67)</f>
        <v>0</v>
      </c>
      <c r="AD67" s="20"/>
      <c r="AE67" s="20"/>
      <c r="AH67" s="2" t="s">
        <v>58</v>
      </c>
    </row>
    <row r="68" spans="1:34" x14ac:dyDescent="0.25">
      <c r="A68" s="2" t="s">
        <v>59</v>
      </c>
      <c r="B68" s="24"/>
      <c r="C68" s="14"/>
      <c r="D68" s="10"/>
      <c r="E68" s="14"/>
      <c r="F68" s="10"/>
      <c r="G68" s="14"/>
      <c r="H68" s="10"/>
      <c r="I68" s="14"/>
      <c r="J68" s="10"/>
      <c r="K68" s="14"/>
      <c r="L68" s="10"/>
      <c r="M68" s="14"/>
      <c r="N68" s="14"/>
      <c r="O68" s="10"/>
      <c r="P68" s="14"/>
      <c r="Q68" s="10"/>
      <c r="R68" s="14"/>
      <c r="S68" s="10"/>
      <c r="T68" s="14"/>
      <c r="U68" s="10"/>
      <c r="V68" s="14"/>
      <c r="W68" s="10"/>
      <c r="X68" s="14"/>
      <c r="Y68" s="14"/>
      <c r="Z68" s="25"/>
      <c r="AA68" s="19">
        <f>SUM(C68:Z68)</f>
        <v>0</v>
      </c>
      <c r="AD68" s="20"/>
      <c r="AE68" s="20"/>
      <c r="AH68" s="2" t="s">
        <v>59</v>
      </c>
    </row>
    <row r="69" spans="1:34" x14ac:dyDescent="0.25">
      <c r="A69" s="2" t="s">
        <v>60</v>
      </c>
      <c r="B69" s="24"/>
      <c r="C69" s="14"/>
      <c r="D69" s="10"/>
      <c r="E69" s="14"/>
      <c r="F69" s="10"/>
      <c r="G69" s="14"/>
      <c r="H69" s="10"/>
      <c r="I69" s="14"/>
      <c r="J69" s="10"/>
      <c r="K69" s="14"/>
      <c r="L69" s="10"/>
      <c r="M69" s="14"/>
      <c r="N69" s="14"/>
      <c r="O69" s="10"/>
      <c r="P69" s="14"/>
      <c r="Q69" s="10"/>
      <c r="R69" s="14"/>
      <c r="S69" s="10"/>
      <c r="T69" s="14"/>
      <c r="U69" s="10"/>
      <c r="V69" s="14"/>
      <c r="W69" s="10"/>
      <c r="X69" s="14"/>
      <c r="Y69" s="14"/>
      <c r="Z69" s="25"/>
      <c r="AA69" s="19">
        <f>SUM(C69:Z69)</f>
        <v>0</v>
      </c>
      <c r="AD69" s="20"/>
      <c r="AE69" s="20"/>
      <c r="AH69" s="2" t="s">
        <v>60</v>
      </c>
    </row>
    <row r="70" spans="1:34" x14ac:dyDescent="0.25">
      <c r="A70" s="2" t="s">
        <v>61</v>
      </c>
      <c r="B70" s="24"/>
      <c r="C70" s="14"/>
      <c r="D70" s="10"/>
      <c r="E70" s="14"/>
      <c r="F70" s="10"/>
      <c r="G70" s="14"/>
      <c r="H70" s="10"/>
      <c r="I70" s="14"/>
      <c r="J70" s="10"/>
      <c r="K70" s="14"/>
      <c r="L70" s="10"/>
      <c r="M70" s="14"/>
      <c r="N70" s="14"/>
      <c r="O70" s="10"/>
      <c r="P70" s="14"/>
      <c r="Q70" s="10"/>
      <c r="R70" s="14"/>
      <c r="S70" s="10"/>
      <c r="T70" s="14"/>
      <c r="U70" s="10"/>
      <c r="V70" s="14"/>
      <c r="W70" s="10"/>
      <c r="X70" s="14"/>
      <c r="Y70" s="14"/>
      <c r="Z70" s="25"/>
      <c r="AA70" s="19">
        <f>SUM(C70:Z70)</f>
        <v>0</v>
      </c>
      <c r="AD70" s="20"/>
      <c r="AE70" s="20"/>
      <c r="AH70" s="2" t="s">
        <v>61</v>
      </c>
    </row>
    <row r="71" spans="1:34" x14ac:dyDescent="0.25">
      <c r="A71" s="7" t="s">
        <v>62</v>
      </c>
      <c r="B71" s="26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23"/>
      <c r="AA71" s="9"/>
      <c r="AB71" s="9"/>
      <c r="AC71" s="18"/>
      <c r="AD71" s="18"/>
      <c r="AE71" s="18"/>
      <c r="AF71" s="18" t="e">
        <f>SUM(AD72:AD76)/$A$1</f>
        <v>#VALUE!</v>
      </c>
      <c r="AH71" s="7" t="s">
        <v>62</v>
      </c>
    </row>
    <row r="72" spans="1:34" x14ac:dyDescent="0.25">
      <c r="A72" s="2" t="s">
        <v>158</v>
      </c>
      <c r="B72" s="24" t="s">
        <v>117</v>
      </c>
      <c r="C72" s="14">
        <v>12</v>
      </c>
      <c r="D72" s="10">
        <v>8</v>
      </c>
      <c r="E72" s="59">
        <v>6</v>
      </c>
      <c r="F72" s="10">
        <v>3</v>
      </c>
      <c r="G72" s="14">
        <v>17</v>
      </c>
      <c r="H72" s="58">
        <v>25</v>
      </c>
      <c r="I72" s="14">
        <v>11</v>
      </c>
      <c r="J72" s="58">
        <v>5</v>
      </c>
      <c r="K72" s="59">
        <v>3</v>
      </c>
      <c r="L72" s="10">
        <v>2</v>
      </c>
      <c r="M72" s="59">
        <v>4</v>
      </c>
      <c r="N72" s="59">
        <v>8</v>
      </c>
      <c r="O72" s="58">
        <v>18</v>
      </c>
      <c r="P72" s="59">
        <v>19</v>
      </c>
      <c r="Q72" s="58">
        <v>12</v>
      </c>
      <c r="R72" s="59">
        <v>14</v>
      </c>
      <c r="S72" s="58">
        <v>18</v>
      </c>
      <c r="T72" s="59">
        <v>9</v>
      </c>
      <c r="U72" s="58">
        <v>10</v>
      </c>
      <c r="V72" s="14">
        <v>3</v>
      </c>
      <c r="W72" s="58">
        <v>21</v>
      </c>
      <c r="X72" s="59">
        <v>12</v>
      </c>
      <c r="Y72" s="59">
        <v>7</v>
      </c>
      <c r="Z72" s="25"/>
      <c r="AA72" s="19">
        <f>SUM(C72:Z72)</f>
        <v>247</v>
      </c>
      <c r="AC72" s="20">
        <f>1</f>
        <v>1</v>
      </c>
      <c r="AD72" s="20">
        <f>AC72*AA72</f>
        <v>247</v>
      </c>
      <c r="AE72" s="20">
        <v>492</v>
      </c>
      <c r="AF72">
        <v>2</v>
      </c>
      <c r="AH72" s="2" t="s">
        <v>63</v>
      </c>
    </row>
    <row r="73" spans="1:34" x14ac:dyDescent="0.25">
      <c r="A73" s="2" t="s">
        <v>159</v>
      </c>
      <c r="B73" s="24" t="s">
        <v>117</v>
      </c>
      <c r="C73" s="14">
        <v>1</v>
      </c>
      <c r="D73" s="10">
        <v>1</v>
      </c>
      <c r="E73" s="14">
        <v>1</v>
      </c>
      <c r="F73" s="10">
        <v>1</v>
      </c>
      <c r="G73" s="14">
        <v>1</v>
      </c>
      <c r="H73" s="10">
        <v>1</v>
      </c>
      <c r="I73" s="14">
        <v>1</v>
      </c>
      <c r="J73" s="10">
        <v>1</v>
      </c>
      <c r="K73" s="14">
        <v>1</v>
      </c>
      <c r="L73" s="10">
        <v>1</v>
      </c>
      <c r="M73" s="14">
        <v>1</v>
      </c>
      <c r="N73" s="14">
        <v>1</v>
      </c>
      <c r="O73" s="10">
        <v>1</v>
      </c>
      <c r="P73" s="14">
        <v>1</v>
      </c>
      <c r="Q73" s="10">
        <v>1</v>
      </c>
      <c r="R73" s="14">
        <v>1</v>
      </c>
      <c r="S73" s="10">
        <v>1</v>
      </c>
      <c r="T73" s="14">
        <v>1</v>
      </c>
      <c r="U73" s="10">
        <v>1</v>
      </c>
      <c r="V73" s="14">
        <v>1</v>
      </c>
      <c r="W73" s="10">
        <v>1</v>
      </c>
      <c r="X73" s="14">
        <v>1</v>
      </c>
      <c r="Y73" s="14">
        <v>1</v>
      </c>
      <c r="Z73" s="25"/>
      <c r="AA73" s="19">
        <f>SUM(C73:Z73)</f>
        <v>23</v>
      </c>
      <c r="AC73" s="20">
        <v>0.75</v>
      </c>
      <c r="AD73" s="20">
        <f>AC73*AA73</f>
        <v>17.25</v>
      </c>
      <c r="AE73" s="20">
        <v>36.75</v>
      </c>
      <c r="AF73">
        <v>2</v>
      </c>
      <c r="AH73" s="2" t="s">
        <v>64</v>
      </c>
    </row>
    <row r="74" spans="1:34" x14ac:dyDescent="0.25">
      <c r="A74" s="2" t="s">
        <v>160</v>
      </c>
      <c r="B74" s="24" t="s">
        <v>117</v>
      </c>
      <c r="C74" s="14" t="s">
        <v>119</v>
      </c>
      <c r="D74" s="10" t="s">
        <v>119</v>
      </c>
      <c r="E74" s="14" t="s">
        <v>119</v>
      </c>
      <c r="F74" s="10" t="s">
        <v>119</v>
      </c>
      <c r="G74" s="14" t="s">
        <v>119</v>
      </c>
      <c r="H74" s="10" t="s">
        <v>119</v>
      </c>
      <c r="I74" s="14" t="s">
        <v>119</v>
      </c>
      <c r="J74" s="10">
        <v>1</v>
      </c>
      <c r="K74" s="14" t="s">
        <v>119</v>
      </c>
      <c r="L74" s="10" t="s">
        <v>119</v>
      </c>
      <c r="M74" s="59">
        <v>1</v>
      </c>
      <c r="N74" s="14" t="s">
        <v>119</v>
      </c>
      <c r="O74" s="58">
        <v>1</v>
      </c>
      <c r="P74" s="14">
        <v>1</v>
      </c>
      <c r="Q74" s="10">
        <v>1</v>
      </c>
      <c r="R74" s="14" t="s">
        <v>119</v>
      </c>
      <c r="S74" s="10" t="s">
        <v>119</v>
      </c>
      <c r="T74" s="14" t="s">
        <v>119</v>
      </c>
      <c r="U74" s="10">
        <v>1</v>
      </c>
      <c r="V74" s="14" t="s">
        <v>119</v>
      </c>
      <c r="W74" s="10">
        <v>1</v>
      </c>
      <c r="X74" s="14">
        <v>1</v>
      </c>
      <c r="Y74" s="14" t="s">
        <v>119</v>
      </c>
      <c r="Z74" s="25"/>
      <c r="AA74" s="19">
        <f>SUM(C74:Z74)</f>
        <v>8</v>
      </c>
      <c r="AC74" s="20">
        <f>0.5*12+2</f>
        <v>8</v>
      </c>
      <c r="AD74" s="20">
        <f>AC74*AA74</f>
        <v>64</v>
      </c>
      <c r="AE74" s="20">
        <v>104</v>
      </c>
      <c r="AF74">
        <v>2</v>
      </c>
      <c r="AH74" s="2" t="s">
        <v>65</v>
      </c>
    </row>
    <row r="75" spans="1:34" x14ac:dyDescent="0.25">
      <c r="A75" s="2" t="s">
        <v>161</v>
      </c>
      <c r="B75" s="24" t="s">
        <v>117</v>
      </c>
      <c r="C75" s="14" t="s">
        <v>119</v>
      </c>
      <c r="D75" s="10">
        <v>1</v>
      </c>
      <c r="E75" s="14" t="s">
        <v>119</v>
      </c>
      <c r="F75" s="10" t="s">
        <v>119</v>
      </c>
      <c r="G75" s="14" t="s">
        <v>119</v>
      </c>
      <c r="H75" s="10" t="s">
        <v>119</v>
      </c>
      <c r="I75" s="14" t="s">
        <v>119</v>
      </c>
      <c r="J75" s="10">
        <v>1</v>
      </c>
      <c r="K75" s="14" t="s">
        <v>119</v>
      </c>
      <c r="L75" s="10" t="s">
        <v>119</v>
      </c>
      <c r="M75" s="14" t="s">
        <v>119</v>
      </c>
      <c r="N75" s="14" t="s">
        <v>119</v>
      </c>
      <c r="O75" s="10" t="s">
        <v>119</v>
      </c>
      <c r="P75" s="14" t="s">
        <v>119</v>
      </c>
      <c r="Q75" s="10">
        <v>1</v>
      </c>
      <c r="R75" s="14" t="s">
        <v>119</v>
      </c>
      <c r="S75" s="10" t="s">
        <v>119</v>
      </c>
      <c r="T75" s="14" t="s">
        <v>119</v>
      </c>
      <c r="U75" s="10">
        <v>1</v>
      </c>
      <c r="V75" s="14">
        <v>1</v>
      </c>
      <c r="W75" s="10" t="s">
        <v>119</v>
      </c>
      <c r="X75" s="14">
        <v>1</v>
      </c>
      <c r="Y75" s="14" t="s">
        <v>119</v>
      </c>
      <c r="Z75" s="25"/>
      <c r="AA75" s="19">
        <f>SUM(C75:Z75)</f>
        <v>6</v>
      </c>
      <c r="AC75" s="20">
        <f>0.75*2</f>
        <v>1.5</v>
      </c>
      <c r="AD75" s="20">
        <f>AC75*AA75</f>
        <v>9</v>
      </c>
      <c r="AE75" s="20">
        <v>15</v>
      </c>
      <c r="AF75">
        <v>2</v>
      </c>
      <c r="AH75" s="2" t="s">
        <v>66</v>
      </c>
    </row>
    <row r="76" spans="1:34" x14ac:dyDescent="0.25">
      <c r="A76" s="2" t="s">
        <v>67</v>
      </c>
      <c r="B76" s="24" t="s">
        <v>117</v>
      </c>
      <c r="C76" s="59">
        <v>1</v>
      </c>
      <c r="D76" s="10" t="s">
        <v>119</v>
      </c>
      <c r="E76" s="59">
        <v>1</v>
      </c>
      <c r="F76" s="10" t="s">
        <v>119</v>
      </c>
      <c r="G76" s="59">
        <v>1</v>
      </c>
      <c r="H76" s="58">
        <v>1</v>
      </c>
      <c r="I76" s="59">
        <v>1</v>
      </c>
      <c r="J76" s="10">
        <v>1</v>
      </c>
      <c r="K76" s="14" t="s">
        <v>119</v>
      </c>
      <c r="L76" s="10" t="s">
        <v>119</v>
      </c>
      <c r="M76" s="14" t="s">
        <v>119</v>
      </c>
      <c r="N76" s="59">
        <v>1</v>
      </c>
      <c r="O76" s="58">
        <v>1</v>
      </c>
      <c r="P76" s="59">
        <v>1</v>
      </c>
      <c r="Q76" s="58">
        <v>1</v>
      </c>
      <c r="R76" s="59">
        <v>1</v>
      </c>
      <c r="S76" s="58">
        <v>1</v>
      </c>
      <c r="T76" s="59">
        <v>1</v>
      </c>
      <c r="U76" s="58">
        <v>1</v>
      </c>
      <c r="V76" s="59">
        <v>1</v>
      </c>
      <c r="W76" s="58">
        <v>1</v>
      </c>
      <c r="X76" s="59">
        <v>1</v>
      </c>
      <c r="Y76" s="59">
        <v>1</v>
      </c>
      <c r="Z76" s="25"/>
      <c r="AA76" s="19">
        <f>SUM(C76:Z76)</f>
        <v>18</v>
      </c>
      <c r="AD76" s="20"/>
      <c r="AE76" s="20"/>
      <c r="AF76">
        <v>2</v>
      </c>
      <c r="AH76" s="2" t="s">
        <v>67</v>
      </c>
    </row>
    <row r="77" spans="1:34" x14ac:dyDescent="0.25">
      <c r="A77" s="7" t="s">
        <v>77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23"/>
      <c r="AA77" s="9"/>
      <c r="AB77" s="9"/>
      <c r="AC77" s="18"/>
      <c r="AD77" s="18"/>
      <c r="AE77" s="18"/>
      <c r="AH77" s="7" t="s">
        <v>77</v>
      </c>
    </row>
    <row r="78" spans="1:34" x14ac:dyDescent="0.25">
      <c r="A78" s="2" t="s">
        <v>79</v>
      </c>
      <c r="B78" s="24" t="s">
        <v>117</v>
      </c>
      <c r="C78" s="59">
        <v>230</v>
      </c>
      <c r="D78" s="58">
        <v>200</v>
      </c>
      <c r="E78" s="59">
        <v>160</v>
      </c>
      <c r="F78" s="10" t="s">
        <v>119</v>
      </c>
      <c r="G78" s="59">
        <v>550</v>
      </c>
      <c r="H78" s="58">
        <v>800</v>
      </c>
      <c r="I78" s="59">
        <v>320</v>
      </c>
      <c r="J78" s="58">
        <v>420</v>
      </c>
      <c r="K78" s="59">
        <v>130</v>
      </c>
      <c r="L78" s="58">
        <v>75</v>
      </c>
      <c r="M78" s="59">
        <v>350</v>
      </c>
      <c r="N78" s="14">
        <v>265</v>
      </c>
      <c r="O78" s="58">
        <v>420</v>
      </c>
      <c r="P78" s="59">
        <v>880</v>
      </c>
      <c r="Q78" s="58">
        <v>290</v>
      </c>
      <c r="R78" s="59">
        <v>255</v>
      </c>
      <c r="S78" s="58">
        <v>230</v>
      </c>
      <c r="T78" s="59">
        <v>170</v>
      </c>
      <c r="U78" s="58">
        <v>450</v>
      </c>
      <c r="V78" s="59">
        <v>80</v>
      </c>
      <c r="W78" s="58">
        <v>600</v>
      </c>
      <c r="X78" s="59">
        <v>450</v>
      </c>
      <c r="Y78" s="59">
        <v>150</v>
      </c>
      <c r="Z78" s="25"/>
      <c r="AA78" s="19">
        <f>SUM(C78:Z78)</f>
        <v>7475</v>
      </c>
      <c r="AC78" s="20">
        <v>2</v>
      </c>
      <c r="AD78" s="20">
        <f>AC78*AA78</f>
        <v>14950</v>
      </c>
      <c r="AE78" s="20">
        <v>25780</v>
      </c>
      <c r="AF78">
        <v>2</v>
      </c>
      <c r="AH78" s="2" t="s">
        <v>79</v>
      </c>
    </row>
    <row r="79" spans="1:34" x14ac:dyDescent="0.25">
      <c r="A79" s="2" t="s">
        <v>80</v>
      </c>
      <c r="B79" s="24" t="s">
        <v>117</v>
      </c>
      <c r="C79" s="14" t="s">
        <v>119</v>
      </c>
      <c r="D79" s="10" t="s">
        <v>119</v>
      </c>
      <c r="E79" s="14" t="s">
        <v>119</v>
      </c>
      <c r="F79" s="10" t="s">
        <v>119</v>
      </c>
      <c r="G79" s="14">
        <v>2</v>
      </c>
      <c r="H79" s="10">
        <v>2</v>
      </c>
      <c r="I79" s="14" t="s">
        <v>119</v>
      </c>
      <c r="J79" s="10" t="s">
        <v>119</v>
      </c>
      <c r="K79" s="14" t="s">
        <v>119</v>
      </c>
      <c r="L79" s="10" t="s">
        <v>119</v>
      </c>
      <c r="M79" s="14" t="s">
        <v>119</v>
      </c>
      <c r="N79" s="14" t="s">
        <v>119</v>
      </c>
      <c r="O79" s="10" t="s">
        <v>119</v>
      </c>
      <c r="P79" s="14">
        <v>1</v>
      </c>
      <c r="Q79" s="10" t="s">
        <v>119</v>
      </c>
      <c r="R79" s="14" t="s">
        <v>119</v>
      </c>
      <c r="S79" s="10" t="s">
        <v>119</v>
      </c>
      <c r="T79" s="14" t="s">
        <v>119</v>
      </c>
      <c r="U79" s="10" t="s">
        <v>119</v>
      </c>
      <c r="V79" s="14" t="s">
        <v>119</v>
      </c>
      <c r="W79" s="10" t="s">
        <v>119</v>
      </c>
      <c r="X79" s="14" t="s">
        <v>119</v>
      </c>
      <c r="Y79" s="14" t="s">
        <v>119</v>
      </c>
      <c r="Z79" s="25"/>
      <c r="AA79" s="19">
        <f>SUM(C79:Z79)</f>
        <v>5</v>
      </c>
      <c r="AC79" s="20">
        <v>16</v>
      </c>
      <c r="AD79" s="20">
        <f>AC79*AA79</f>
        <v>80</v>
      </c>
      <c r="AE79" s="20">
        <v>128</v>
      </c>
      <c r="AF79">
        <v>2</v>
      </c>
      <c r="AH79" s="2" t="s">
        <v>80</v>
      </c>
    </row>
    <row r="80" spans="1:34" x14ac:dyDescent="0.25">
      <c r="A80" s="7" t="s">
        <v>68</v>
      </c>
      <c r="B80" s="26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23"/>
      <c r="AA80" s="9"/>
      <c r="AB80" s="9"/>
      <c r="AC80" s="18"/>
      <c r="AD80" s="18"/>
      <c r="AE80" s="18"/>
      <c r="AF80" s="18" t="e">
        <f>SUM(AD81:AD85)/$A$1</f>
        <v>#VALUE!</v>
      </c>
      <c r="AH80" s="7" t="s">
        <v>68</v>
      </c>
    </row>
    <row r="81" spans="1:34" x14ac:dyDescent="0.25">
      <c r="A81" s="2" t="s">
        <v>162</v>
      </c>
      <c r="B81" s="24" t="s">
        <v>163</v>
      </c>
      <c r="C81" s="14" t="s">
        <v>94</v>
      </c>
      <c r="D81" s="10" t="s">
        <v>205</v>
      </c>
      <c r="E81" s="14" t="s">
        <v>94</v>
      </c>
      <c r="F81" s="10" t="s">
        <v>205</v>
      </c>
      <c r="G81" s="14" t="s">
        <v>94</v>
      </c>
      <c r="H81" s="10" t="s">
        <v>94</v>
      </c>
      <c r="I81" s="14" t="s">
        <v>94</v>
      </c>
      <c r="J81" s="10" t="s">
        <v>205</v>
      </c>
      <c r="K81" s="14" t="s">
        <v>205</v>
      </c>
      <c r="L81" s="10" t="s">
        <v>205</v>
      </c>
      <c r="M81" s="14" t="s">
        <v>94</v>
      </c>
      <c r="N81" s="14" t="s">
        <v>94</v>
      </c>
      <c r="O81" s="10" t="s">
        <v>205</v>
      </c>
      <c r="P81" s="14" t="s">
        <v>94</v>
      </c>
      <c r="Q81" s="10" t="s">
        <v>94</v>
      </c>
      <c r="R81" s="14" t="s">
        <v>94</v>
      </c>
      <c r="S81" s="10" t="s">
        <v>94</v>
      </c>
      <c r="T81" s="14" t="s">
        <v>205</v>
      </c>
      <c r="U81" s="10" t="s">
        <v>205</v>
      </c>
      <c r="V81" s="14" t="s">
        <v>205</v>
      </c>
      <c r="W81" s="10" t="s">
        <v>94</v>
      </c>
      <c r="X81" s="14" t="s">
        <v>205</v>
      </c>
      <c r="Y81" s="14" t="s">
        <v>205</v>
      </c>
      <c r="Z81" s="25"/>
      <c r="AA81" s="19">
        <f>SUM(C81:Z81)</f>
        <v>0</v>
      </c>
      <c r="AC81" s="20">
        <v>1</v>
      </c>
      <c r="AD81" s="20">
        <f>AC81*AA81</f>
        <v>0</v>
      </c>
      <c r="AE81" s="20">
        <v>1</v>
      </c>
      <c r="AF81">
        <v>3</v>
      </c>
      <c r="AH81" s="2" t="s">
        <v>69</v>
      </c>
    </row>
    <row r="82" spans="1:34" x14ac:dyDescent="0.25">
      <c r="A82" s="2" t="s">
        <v>165</v>
      </c>
      <c r="B82" s="24" t="s">
        <v>163</v>
      </c>
      <c r="C82" s="14" t="s">
        <v>94</v>
      </c>
      <c r="D82" s="10" t="s">
        <v>205</v>
      </c>
      <c r="E82" s="14" t="s">
        <v>94</v>
      </c>
      <c r="F82" s="10" t="s">
        <v>205</v>
      </c>
      <c r="G82" s="14" t="s">
        <v>94</v>
      </c>
      <c r="H82" s="10" t="s">
        <v>94</v>
      </c>
      <c r="I82" s="14" t="s">
        <v>94</v>
      </c>
      <c r="J82" s="10" t="s">
        <v>205</v>
      </c>
      <c r="K82" s="14" t="s">
        <v>205</v>
      </c>
      <c r="L82" s="10" t="s">
        <v>205</v>
      </c>
      <c r="M82" s="14" t="s">
        <v>94</v>
      </c>
      <c r="N82" s="14" t="s">
        <v>94</v>
      </c>
      <c r="O82" s="10" t="s">
        <v>205</v>
      </c>
      <c r="P82" s="14" t="s">
        <v>94</v>
      </c>
      <c r="Q82" s="10" t="s">
        <v>94</v>
      </c>
      <c r="R82" s="14" t="s">
        <v>94</v>
      </c>
      <c r="S82" s="10" t="s">
        <v>94</v>
      </c>
      <c r="T82" s="14" t="s">
        <v>205</v>
      </c>
      <c r="U82" s="10" t="s">
        <v>205</v>
      </c>
      <c r="V82" s="14" t="s">
        <v>205</v>
      </c>
      <c r="W82" s="10" t="s">
        <v>94</v>
      </c>
      <c r="X82" s="14" t="s">
        <v>205</v>
      </c>
      <c r="Y82" s="14" t="s">
        <v>205</v>
      </c>
      <c r="Z82" s="25"/>
      <c r="AA82" s="19">
        <f>SUM(C82:Z82)</f>
        <v>0</v>
      </c>
      <c r="AC82" s="20">
        <f>0.05*12+0.08*4+1+0.16*4</f>
        <v>2.56</v>
      </c>
      <c r="AD82" s="20">
        <f>AC82*AA82</f>
        <v>0</v>
      </c>
      <c r="AE82" s="20">
        <v>2.56</v>
      </c>
      <c r="AF82">
        <v>3</v>
      </c>
      <c r="AH82" s="2" t="s">
        <v>70</v>
      </c>
    </row>
    <row r="83" spans="1:34" x14ac:dyDescent="0.25">
      <c r="A83" s="2" t="s">
        <v>166</v>
      </c>
      <c r="B83" s="24" t="s">
        <v>163</v>
      </c>
      <c r="C83" s="14" t="s">
        <v>205</v>
      </c>
      <c r="D83" s="10" t="s">
        <v>94</v>
      </c>
      <c r="E83" s="14" t="s">
        <v>205</v>
      </c>
      <c r="F83" s="10" t="s">
        <v>205</v>
      </c>
      <c r="G83" s="14" t="s">
        <v>94</v>
      </c>
      <c r="H83" s="10" t="s">
        <v>94</v>
      </c>
      <c r="I83" s="14" t="s">
        <v>94</v>
      </c>
      <c r="J83" s="10" t="s">
        <v>205</v>
      </c>
      <c r="K83" s="14" t="s">
        <v>205</v>
      </c>
      <c r="L83" s="10" t="s">
        <v>205</v>
      </c>
      <c r="M83" s="14" t="s">
        <v>205</v>
      </c>
      <c r="N83" s="14" t="s">
        <v>94</v>
      </c>
      <c r="O83" s="10" t="s">
        <v>205</v>
      </c>
      <c r="P83" s="14" t="s">
        <v>94</v>
      </c>
      <c r="Q83" s="10" t="s">
        <v>205</v>
      </c>
      <c r="R83" s="14" t="s">
        <v>205</v>
      </c>
      <c r="S83" s="10" t="s">
        <v>94</v>
      </c>
      <c r="T83" s="14" t="s">
        <v>205</v>
      </c>
      <c r="U83" s="10" t="s">
        <v>205</v>
      </c>
      <c r="V83" s="14" t="s">
        <v>205</v>
      </c>
      <c r="W83" s="10" t="s">
        <v>205</v>
      </c>
      <c r="X83" s="14" t="s">
        <v>205</v>
      </c>
      <c r="Y83" s="14" t="s">
        <v>205</v>
      </c>
      <c r="Z83" s="25"/>
      <c r="AA83" s="19">
        <f>SUM(C83:Z83)</f>
        <v>0</v>
      </c>
      <c r="AC83" s="20">
        <f>0.16*12</f>
        <v>1.92</v>
      </c>
      <c r="AD83" s="20">
        <f>AC83*AA83</f>
        <v>0</v>
      </c>
      <c r="AE83" s="20">
        <v>0</v>
      </c>
      <c r="AF83">
        <v>3</v>
      </c>
      <c r="AH83" s="2" t="s">
        <v>82</v>
      </c>
    </row>
    <row r="84" spans="1:34" x14ac:dyDescent="0.25">
      <c r="A84" s="15" t="s">
        <v>81</v>
      </c>
      <c r="B84" s="24" t="s">
        <v>163</v>
      </c>
      <c r="C84" s="34" t="s">
        <v>94</v>
      </c>
      <c r="D84" s="33" t="s">
        <v>205</v>
      </c>
      <c r="E84" s="34" t="s">
        <v>94</v>
      </c>
      <c r="F84" s="33" t="s">
        <v>205</v>
      </c>
      <c r="G84" s="34" t="s">
        <v>94</v>
      </c>
      <c r="H84" s="33" t="s">
        <v>94</v>
      </c>
      <c r="I84" s="34" t="s">
        <v>94</v>
      </c>
      <c r="J84" s="33" t="s">
        <v>205</v>
      </c>
      <c r="K84" s="34" t="s">
        <v>205</v>
      </c>
      <c r="L84" s="33" t="s">
        <v>205</v>
      </c>
      <c r="M84" s="34" t="s">
        <v>94</v>
      </c>
      <c r="N84" s="34" t="s">
        <v>94</v>
      </c>
      <c r="O84" s="33" t="s">
        <v>205</v>
      </c>
      <c r="P84" s="34" t="s">
        <v>94</v>
      </c>
      <c r="Q84" s="33" t="s">
        <v>94</v>
      </c>
      <c r="R84" s="34" t="s">
        <v>94</v>
      </c>
      <c r="S84" s="33" t="s">
        <v>94</v>
      </c>
      <c r="T84" s="34" t="s">
        <v>205</v>
      </c>
      <c r="U84" s="33" t="s">
        <v>205</v>
      </c>
      <c r="V84" s="34" t="s">
        <v>205</v>
      </c>
      <c r="W84" s="33" t="s">
        <v>94</v>
      </c>
      <c r="X84" s="34" t="s">
        <v>205</v>
      </c>
      <c r="Y84" s="34" t="s">
        <v>205</v>
      </c>
      <c r="Z84" s="35"/>
      <c r="AA84" s="19">
        <f>SUM(C84:Z84)</f>
        <v>0</v>
      </c>
      <c r="AC84" s="20">
        <f>0.16*12</f>
        <v>1.92</v>
      </c>
      <c r="AD84" s="20">
        <f>AC84*AA84</f>
        <v>0</v>
      </c>
      <c r="AE84" s="20">
        <v>1.92</v>
      </c>
      <c r="AF84">
        <v>3</v>
      </c>
      <c r="AH84" s="2" t="s">
        <v>81</v>
      </c>
    </row>
    <row r="85" spans="1:34" x14ac:dyDescent="0.25">
      <c r="A85" s="7" t="s">
        <v>71</v>
      </c>
      <c r="B85" s="26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23"/>
      <c r="AA85" s="9"/>
      <c r="AB85" s="9"/>
      <c r="AC85" s="18"/>
      <c r="AD85" s="18"/>
      <c r="AE85" s="18"/>
      <c r="AH85" s="7" t="s">
        <v>71</v>
      </c>
    </row>
    <row r="86" spans="1:34" x14ac:dyDescent="0.25">
      <c r="A86" s="2" t="s">
        <v>167</v>
      </c>
      <c r="B86" s="24" t="s">
        <v>163</v>
      </c>
      <c r="C86" s="14" t="s">
        <v>164</v>
      </c>
      <c r="D86" s="10" t="s">
        <v>164</v>
      </c>
      <c r="E86" s="14" t="s">
        <v>164</v>
      </c>
      <c r="F86" s="10" t="s">
        <v>164</v>
      </c>
      <c r="G86" s="14">
        <v>1</v>
      </c>
      <c r="H86" s="10" t="s">
        <v>168</v>
      </c>
      <c r="I86" s="14" t="s">
        <v>164</v>
      </c>
      <c r="J86" s="10" t="s">
        <v>164</v>
      </c>
      <c r="K86" s="14" t="s">
        <v>164</v>
      </c>
      <c r="L86" s="10" t="s">
        <v>164</v>
      </c>
      <c r="M86" s="14" t="s">
        <v>164</v>
      </c>
      <c r="N86" s="14" t="s">
        <v>164</v>
      </c>
      <c r="O86" s="10" t="s">
        <v>164</v>
      </c>
      <c r="P86" s="14" t="s">
        <v>164</v>
      </c>
      <c r="Q86" s="10">
        <v>1</v>
      </c>
      <c r="R86" s="14" t="s">
        <v>164</v>
      </c>
      <c r="S86" s="10" t="s">
        <v>164</v>
      </c>
      <c r="T86" s="14" t="s">
        <v>164</v>
      </c>
      <c r="U86" s="10" t="s">
        <v>164</v>
      </c>
      <c r="V86" s="14" t="s">
        <v>164</v>
      </c>
      <c r="W86" s="10" t="s">
        <v>164</v>
      </c>
      <c r="X86" s="14"/>
      <c r="Y86" s="14" t="s">
        <v>164</v>
      </c>
      <c r="Z86" s="25"/>
      <c r="AA86" s="19">
        <f>SUM(C86:Z86)</f>
        <v>2</v>
      </c>
      <c r="AC86" s="20">
        <v>1</v>
      </c>
      <c r="AD86" s="20">
        <f>AC86*AA86</f>
        <v>2</v>
      </c>
      <c r="AE86" s="20">
        <v>7</v>
      </c>
      <c r="AF86">
        <v>3</v>
      </c>
      <c r="AH86" s="2" t="s">
        <v>72</v>
      </c>
    </row>
    <row r="87" spans="1:34" x14ac:dyDescent="0.25">
      <c r="A87" s="2" t="s">
        <v>169</v>
      </c>
      <c r="B87" s="24" t="s">
        <v>163</v>
      </c>
      <c r="C87" s="14" t="s">
        <v>164</v>
      </c>
      <c r="D87" s="10" t="s">
        <v>164</v>
      </c>
      <c r="E87" s="14" t="s">
        <v>164</v>
      </c>
      <c r="F87" s="10" t="s">
        <v>164</v>
      </c>
      <c r="G87" s="14" t="s">
        <v>164</v>
      </c>
      <c r="H87" s="10" t="s">
        <v>168</v>
      </c>
      <c r="I87" s="14" t="s">
        <v>164</v>
      </c>
      <c r="J87" s="10" t="s">
        <v>164</v>
      </c>
      <c r="K87" s="14" t="s">
        <v>164</v>
      </c>
      <c r="L87" s="10" t="s">
        <v>164</v>
      </c>
      <c r="M87" s="14" t="s">
        <v>164</v>
      </c>
      <c r="N87" s="14" t="s">
        <v>164</v>
      </c>
      <c r="O87" s="10" t="s">
        <v>164</v>
      </c>
      <c r="P87" s="14" t="s">
        <v>164</v>
      </c>
      <c r="Q87" s="10">
        <v>1</v>
      </c>
      <c r="R87" s="14" t="s">
        <v>164</v>
      </c>
      <c r="S87" s="10" t="s">
        <v>164</v>
      </c>
      <c r="T87" s="14" t="s">
        <v>164</v>
      </c>
      <c r="U87" s="10" t="s">
        <v>164</v>
      </c>
      <c r="V87" s="14" t="s">
        <v>164</v>
      </c>
      <c r="W87" s="10" t="s">
        <v>164</v>
      </c>
      <c r="X87" s="14"/>
      <c r="Y87" s="14" t="s">
        <v>164</v>
      </c>
      <c r="Z87" s="25"/>
      <c r="AA87" s="19">
        <f>SUM(C87:Z87)</f>
        <v>1</v>
      </c>
      <c r="AC87" s="20">
        <f>1.5*2</f>
        <v>3</v>
      </c>
      <c r="AD87" s="20">
        <f>AC87*AA87</f>
        <v>3</v>
      </c>
      <c r="AE87" s="20">
        <v>9</v>
      </c>
      <c r="AF87">
        <v>3</v>
      </c>
      <c r="AH87" s="2" t="s">
        <v>73</v>
      </c>
    </row>
    <row r="88" spans="1:34" x14ac:dyDescent="0.25">
      <c r="A88" s="2" t="s">
        <v>170</v>
      </c>
      <c r="B88" s="24" t="s">
        <v>163</v>
      </c>
      <c r="C88" s="14" t="s">
        <v>164</v>
      </c>
      <c r="D88" s="10" t="s">
        <v>164</v>
      </c>
      <c r="E88" s="14" t="s">
        <v>164</v>
      </c>
      <c r="F88" s="10" t="s">
        <v>164</v>
      </c>
      <c r="G88" s="14" t="s">
        <v>164</v>
      </c>
      <c r="H88" s="10" t="s">
        <v>164</v>
      </c>
      <c r="I88" s="14" t="s">
        <v>164</v>
      </c>
      <c r="J88" s="10" t="s">
        <v>164</v>
      </c>
      <c r="K88" s="14" t="s">
        <v>164</v>
      </c>
      <c r="L88" s="10" t="s">
        <v>164</v>
      </c>
      <c r="M88" s="14" t="s">
        <v>164</v>
      </c>
      <c r="N88" s="14" t="s">
        <v>164</v>
      </c>
      <c r="O88" s="10" t="s">
        <v>164</v>
      </c>
      <c r="P88" s="14" t="s">
        <v>164</v>
      </c>
      <c r="Q88" s="10" t="s">
        <v>164</v>
      </c>
      <c r="R88" s="14" t="s">
        <v>164</v>
      </c>
      <c r="S88" s="10" t="s">
        <v>164</v>
      </c>
      <c r="T88" s="14" t="s">
        <v>164</v>
      </c>
      <c r="U88" s="10" t="s">
        <v>164</v>
      </c>
      <c r="V88" s="14" t="s">
        <v>164</v>
      </c>
      <c r="W88" s="10" t="s">
        <v>164</v>
      </c>
      <c r="X88" s="14"/>
      <c r="Y88" s="14" t="s">
        <v>164</v>
      </c>
      <c r="Z88" s="25"/>
      <c r="AA88" s="19">
        <f>SUM(C88:Z88)</f>
        <v>0</v>
      </c>
      <c r="AC88" s="20">
        <v>3</v>
      </c>
      <c r="AD88" s="20">
        <f>AC88*AA88</f>
        <v>0</v>
      </c>
      <c r="AE88" s="20">
        <v>39</v>
      </c>
      <c r="AF88">
        <v>3</v>
      </c>
      <c r="AH88" s="2" t="s">
        <v>74</v>
      </c>
    </row>
    <row r="89" spans="1:34" x14ac:dyDescent="0.25">
      <c r="A89" s="7" t="s">
        <v>78</v>
      </c>
      <c r="B89" s="26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23"/>
      <c r="AA89" s="9"/>
      <c r="AB89" s="9"/>
      <c r="AC89" s="18"/>
      <c r="AD89" s="18"/>
      <c r="AE89" s="18"/>
      <c r="AF89" s="18" t="e">
        <f>SUM(AD90)/$A$1</f>
        <v>#VALUE!</v>
      </c>
      <c r="AH89" s="7" t="s">
        <v>78</v>
      </c>
    </row>
    <row r="90" spans="1:34" x14ac:dyDescent="0.25">
      <c r="A90" s="15" t="s">
        <v>78</v>
      </c>
      <c r="B90" s="24" t="s">
        <v>117</v>
      </c>
      <c r="C90" s="14">
        <v>1</v>
      </c>
      <c r="D90" s="10">
        <v>1</v>
      </c>
      <c r="E90" s="14">
        <v>1</v>
      </c>
      <c r="F90" s="10" t="s">
        <v>168</v>
      </c>
      <c r="G90" s="14">
        <v>1</v>
      </c>
      <c r="H90" s="10" t="s">
        <v>168</v>
      </c>
      <c r="I90" s="14">
        <v>1</v>
      </c>
      <c r="J90" s="10">
        <v>1</v>
      </c>
      <c r="K90" s="14">
        <v>1</v>
      </c>
      <c r="L90" s="10">
        <v>1</v>
      </c>
      <c r="M90" s="14">
        <v>1</v>
      </c>
      <c r="N90" s="14">
        <v>1</v>
      </c>
      <c r="O90" s="58">
        <v>2</v>
      </c>
      <c r="P90" s="14">
        <v>1</v>
      </c>
      <c r="Q90" s="10">
        <v>1</v>
      </c>
      <c r="R90" s="14">
        <v>1</v>
      </c>
      <c r="S90" s="10">
        <v>1</v>
      </c>
      <c r="T90" s="14">
        <v>1</v>
      </c>
      <c r="U90" s="10">
        <v>1</v>
      </c>
      <c r="V90" s="14">
        <v>1</v>
      </c>
      <c r="W90" s="10">
        <v>1</v>
      </c>
      <c r="X90" s="14">
        <v>1</v>
      </c>
      <c r="Y90" s="14">
        <v>1</v>
      </c>
      <c r="Z90" s="25"/>
      <c r="AA90" s="19">
        <f>SUM(C90:Z90)</f>
        <v>22</v>
      </c>
      <c r="AC90" s="20">
        <v>1.5</v>
      </c>
      <c r="AD90" s="20">
        <f>AC90*AA90</f>
        <v>33</v>
      </c>
      <c r="AE90" s="20">
        <v>69</v>
      </c>
      <c r="AH90" s="15" t="s">
        <v>78</v>
      </c>
    </row>
    <row r="91" spans="1:34" x14ac:dyDescent="0.25">
      <c r="A91" s="7" t="s">
        <v>171</v>
      </c>
      <c r="B91" s="26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23"/>
      <c r="AA91" s="9"/>
      <c r="AB91" s="9"/>
      <c r="AC91" s="18"/>
      <c r="AD91" s="18"/>
      <c r="AE91" s="18"/>
    </row>
    <row r="92" spans="1:34" x14ac:dyDescent="0.25">
      <c r="A92" s="37" t="s">
        <v>172</v>
      </c>
      <c r="B92" s="24" t="s">
        <v>117</v>
      </c>
      <c r="C92" s="14">
        <v>13</v>
      </c>
      <c r="D92" s="10">
        <v>2</v>
      </c>
      <c r="E92" s="14">
        <v>12</v>
      </c>
      <c r="F92" s="10">
        <v>2</v>
      </c>
      <c r="G92" s="14">
        <v>19</v>
      </c>
      <c r="H92" s="58">
        <v>27</v>
      </c>
      <c r="I92" s="14">
        <v>7</v>
      </c>
      <c r="J92" s="10">
        <v>12</v>
      </c>
      <c r="K92" s="14">
        <v>4</v>
      </c>
      <c r="L92" s="10">
        <v>2</v>
      </c>
      <c r="M92" s="14">
        <v>6</v>
      </c>
      <c r="N92" s="59">
        <v>12</v>
      </c>
      <c r="O92" s="10">
        <v>8</v>
      </c>
      <c r="P92" s="14">
        <v>15</v>
      </c>
      <c r="Q92" s="10">
        <v>4</v>
      </c>
      <c r="R92" s="14">
        <v>6</v>
      </c>
      <c r="S92" s="10">
        <v>11</v>
      </c>
      <c r="T92" s="14">
        <v>6</v>
      </c>
      <c r="U92" s="58">
        <v>17</v>
      </c>
      <c r="V92" s="14">
        <v>3</v>
      </c>
      <c r="W92" s="10">
        <v>20</v>
      </c>
      <c r="X92" s="59">
        <v>18</v>
      </c>
      <c r="Y92" s="14">
        <v>5</v>
      </c>
      <c r="Z92" s="25"/>
      <c r="AA92" s="19">
        <f t="shared" ref="AA92:AA101" si="6">SUM(C92:Z92)</f>
        <v>231</v>
      </c>
      <c r="AD92" s="20"/>
      <c r="AE92" s="20"/>
    </row>
    <row r="93" spans="1:34" x14ac:dyDescent="0.25">
      <c r="A93" s="37" t="s">
        <v>173</v>
      </c>
      <c r="B93" s="24" t="s">
        <v>117</v>
      </c>
      <c r="C93" s="14" t="s">
        <v>119</v>
      </c>
      <c r="D93" s="10" t="s">
        <v>119</v>
      </c>
      <c r="E93" s="14">
        <v>1</v>
      </c>
      <c r="F93" s="10" t="s">
        <v>119</v>
      </c>
      <c r="G93" s="59">
        <v>18</v>
      </c>
      <c r="H93" s="10" t="s">
        <v>119</v>
      </c>
      <c r="I93" s="14" t="s">
        <v>119</v>
      </c>
      <c r="J93" s="10" t="s">
        <v>119</v>
      </c>
      <c r="K93" s="14" t="s">
        <v>119</v>
      </c>
      <c r="L93" s="10" t="s">
        <v>119</v>
      </c>
      <c r="M93" s="14">
        <v>1</v>
      </c>
      <c r="N93" s="14" t="s">
        <v>119</v>
      </c>
      <c r="O93" s="10">
        <v>5</v>
      </c>
      <c r="P93" s="14">
        <v>1</v>
      </c>
      <c r="Q93" s="10">
        <v>9</v>
      </c>
      <c r="R93" s="14" t="s">
        <v>119</v>
      </c>
      <c r="S93" s="10">
        <v>6</v>
      </c>
      <c r="T93" s="14" t="s">
        <v>119</v>
      </c>
      <c r="U93" s="10" t="s">
        <v>119</v>
      </c>
      <c r="V93" s="14" t="s">
        <v>119</v>
      </c>
      <c r="W93" s="10" t="s">
        <v>119</v>
      </c>
      <c r="X93" s="14" t="s">
        <v>119</v>
      </c>
      <c r="Y93" s="14" t="s">
        <v>119</v>
      </c>
      <c r="Z93" s="25"/>
      <c r="AA93" s="19">
        <f t="shared" si="6"/>
        <v>41</v>
      </c>
      <c r="AD93" s="20"/>
      <c r="AE93" s="20"/>
    </row>
    <row r="94" spans="1:34" x14ac:dyDescent="0.25">
      <c r="A94" s="37" t="s">
        <v>174</v>
      </c>
      <c r="B94" s="24" t="s">
        <v>117</v>
      </c>
      <c r="C94" s="14" t="s">
        <v>119</v>
      </c>
      <c r="D94" s="10" t="s">
        <v>119</v>
      </c>
      <c r="E94" s="14" t="s">
        <v>119</v>
      </c>
      <c r="F94" s="10" t="s">
        <v>119</v>
      </c>
      <c r="G94" s="14">
        <v>1</v>
      </c>
      <c r="H94" s="10" t="s">
        <v>119</v>
      </c>
      <c r="I94" s="14" t="s">
        <v>119</v>
      </c>
      <c r="J94" s="10" t="s">
        <v>119</v>
      </c>
      <c r="K94" s="14" t="s">
        <v>119</v>
      </c>
      <c r="L94" s="10" t="s">
        <v>119</v>
      </c>
      <c r="M94" s="14" t="s">
        <v>119</v>
      </c>
      <c r="N94" s="14" t="s">
        <v>119</v>
      </c>
      <c r="O94" s="10" t="s">
        <v>119</v>
      </c>
      <c r="P94" s="14" t="s">
        <v>119</v>
      </c>
      <c r="Q94" s="10" t="s">
        <v>119</v>
      </c>
      <c r="R94" s="14" t="s">
        <v>119</v>
      </c>
      <c r="S94" s="10" t="s">
        <v>119</v>
      </c>
      <c r="T94" s="14" t="s">
        <v>119</v>
      </c>
      <c r="U94" s="10" t="s">
        <v>119</v>
      </c>
      <c r="V94" s="14" t="s">
        <v>119</v>
      </c>
      <c r="W94" s="10" t="s">
        <v>119</v>
      </c>
      <c r="X94" s="14" t="s">
        <v>119</v>
      </c>
      <c r="Y94" s="14" t="s">
        <v>119</v>
      </c>
      <c r="Z94" s="25"/>
      <c r="AA94" s="19">
        <f t="shared" si="6"/>
        <v>1</v>
      </c>
      <c r="AD94" s="20"/>
      <c r="AE94" s="20"/>
    </row>
    <row r="95" spans="1:34" x14ac:dyDescent="0.25">
      <c r="A95" s="37" t="s">
        <v>175</v>
      </c>
      <c r="B95" s="24" t="s">
        <v>117</v>
      </c>
      <c r="C95" s="14">
        <v>4</v>
      </c>
      <c r="D95" s="10">
        <v>3</v>
      </c>
      <c r="E95" s="14">
        <v>6</v>
      </c>
      <c r="F95" s="10">
        <v>1</v>
      </c>
      <c r="G95" s="59">
        <v>8</v>
      </c>
      <c r="H95" s="58">
        <v>6</v>
      </c>
      <c r="I95" s="14">
        <v>3</v>
      </c>
      <c r="J95" s="10">
        <v>7</v>
      </c>
      <c r="K95" s="14">
        <v>1</v>
      </c>
      <c r="L95" s="10">
        <v>1</v>
      </c>
      <c r="M95" s="14">
        <v>3</v>
      </c>
      <c r="N95" s="14">
        <v>3</v>
      </c>
      <c r="O95" s="10">
        <v>5</v>
      </c>
      <c r="P95" s="14">
        <v>8</v>
      </c>
      <c r="Q95" s="10">
        <v>3</v>
      </c>
      <c r="R95" s="14">
        <v>2</v>
      </c>
      <c r="S95" s="10">
        <v>2</v>
      </c>
      <c r="T95" s="14">
        <v>7</v>
      </c>
      <c r="U95" s="10">
        <v>1</v>
      </c>
      <c r="V95" s="14">
        <v>2</v>
      </c>
      <c r="W95" s="10">
        <v>15</v>
      </c>
      <c r="X95" s="59">
        <v>12</v>
      </c>
      <c r="Y95" s="14">
        <v>2</v>
      </c>
      <c r="Z95" s="25"/>
      <c r="AA95" s="19">
        <f t="shared" si="6"/>
        <v>105</v>
      </c>
      <c r="AD95" s="20"/>
      <c r="AE95" s="20"/>
    </row>
    <row r="96" spans="1:34" x14ac:dyDescent="0.25">
      <c r="A96" s="37" t="s">
        <v>176</v>
      </c>
      <c r="B96" s="24" t="s">
        <v>117</v>
      </c>
      <c r="C96" s="40">
        <v>2</v>
      </c>
      <c r="D96" s="10">
        <v>1</v>
      </c>
      <c r="E96" s="14">
        <v>1</v>
      </c>
      <c r="F96" s="10" t="s">
        <v>119</v>
      </c>
      <c r="G96" s="14">
        <v>1</v>
      </c>
      <c r="H96" s="58">
        <v>1</v>
      </c>
      <c r="I96" s="14">
        <v>1</v>
      </c>
      <c r="J96" s="10">
        <v>1</v>
      </c>
      <c r="K96" s="14">
        <v>1</v>
      </c>
      <c r="L96" s="10" t="s">
        <v>119</v>
      </c>
      <c r="M96" s="14">
        <v>1</v>
      </c>
      <c r="N96" s="14">
        <v>1</v>
      </c>
      <c r="O96" s="58">
        <v>2</v>
      </c>
      <c r="P96" s="14">
        <v>1</v>
      </c>
      <c r="Q96" s="10">
        <v>1</v>
      </c>
      <c r="R96" s="14">
        <v>1</v>
      </c>
      <c r="S96" s="10">
        <v>1</v>
      </c>
      <c r="T96" s="14">
        <v>1</v>
      </c>
      <c r="U96" s="10">
        <v>1</v>
      </c>
      <c r="V96" s="14">
        <v>1</v>
      </c>
      <c r="W96" s="10">
        <v>2</v>
      </c>
      <c r="X96" s="63">
        <v>1</v>
      </c>
      <c r="Y96" s="40">
        <v>1</v>
      </c>
      <c r="Z96" s="25"/>
      <c r="AA96" s="19">
        <f t="shared" si="6"/>
        <v>24</v>
      </c>
      <c r="AD96" s="20"/>
      <c r="AE96" s="20"/>
    </row>
    <row r="97" spans="1:32" x14ac:dyDescent="0.25">
      <c r="A97" s="37" t="s">
        <v>177</v>
      </c>
      <c r="B97" s="24" t="s">
        <v>117</v>
      </c>
      <c r="C97" s="14">
        <v>42</v>
      </c>
      <c r="D97" s="10">
        <v>15</v>
      </c>
      <c r="E97" s="14">
        <v>35</v>
      </c>
      <c r="F97" s="10" t="s">
        <v>119</v>
      </c>
      <c r="G97" s="14">
        <v>50</v>
      </c>
      <c r="H97" s="58">
        <v>165</v>
      </c>
      <c r="I97" s="14">
        <v>34</v>
      </c>
      <c r="J97" s="10">
        <v>52</v>
      </c>
      <c r="K97" s="14">
        <v>5</v>
      </c>
      <c r="L97" s="10" t="s">
        <v>119</v>
      </c>
      <c r="M97" s="14">
        <v>55</v>
      </c>
      <c r="N97" s="59">
        <v>26</v>
      </c>
      <c r="O97" s="10">
        <v>22</v>
      </c>
      <c r="P97" s="14">
        <v>27</v>
      </c>
      <c r="Q97" s="10">
        <v>25</v>
      </c>
      <c r="R97" s="14">
        <v>21</v>
      </c>
      <c r="S97" s="58">
        <v>28</v>
      </c>
      <c r="T97" s="14">
        <v>17</v>
      </c>
      <c r="U97" s="10">
        <v>51</v>
      </c>
      <c r="V97" s="14">
        <v>8</v>
      </c>
      <c r="W97" s="10">
        <v>38</v>
      </c>
      <c r="X97" s="59">
        <v>27</v>
      </c>
      <c r="Y97" s="14">
        <v>11</v>
      </c>
      <c r="Z97" s="25"/>
      <c r="AA97" s="19">
        <f t="shared" si="6"/>
        <v>754</v>
      </c>
      <c r="AD97" s="20"/>
      <c r="AE97" s="20"/>
    </row>
    <row r="98" spans="1:32" x14ac:dyDescent="0.25">
      <c r="A98" s="38" t="s">
        <v>178</v>
      </c>
      <c r="B98" s="24" t="s">
        <v>117</v>
      </c>
      <c r="C98" s="14" t="s">
        <v>119</v>
      </c>
      <c r="D98" s="10" t="s">
        <v>119</v>
      </c>
      <c r="E98" s="14" t="s">
        <v>119</v>
      </c>
      <c r="F98" s="10" t="s">
        <v>119</v>
      </c>
      <c r="G98" s="14">
        <v>4</v>
      </c>
      <c r="H98" s="10" t="s">
        <v>119</v>
      </c>
      <c r="I98" s="14" t="s">
        <v>119</v>
      </c>
      <c r="J98" s="10">
        <v>7</v>
      </c>
      <c r="K98" s="14" t="s">
        <v>119</v>
      </c>
      <c r="L98" s="10">
        <v>3</v>
      </c>
      <c r="M98" s="14" t="s">
        <v>119</v>
      </c>
      <c r="N98" s="14" t="s">
        <v>119</v>
      </c>
      <c r="O98" s="10">
        <v>2</v>
      </c>
      <c r="P98" s="14">
        <v>15</v>
      </c>
      <c r="Q98" s="10" t="s">
        <v>119</v>
      </c>
      <c r="R98" s="14" t="s">
        <v>119</v>
      </c>
      <c r="S98" s="10">
        <v>4</v>
      </c>
      <c r="T98" s="14" t="s">
        <v>119</v>
      </c>
      <c r="U98" s="10">
        <v>4</v>
      </c>
      <c r="V98" s="14" t="s">
        <v>119</v>
      </c>
      <c r="W98" s="10" t="s">
        <v>119</v>
      </c>
      <c r="X98" s="59">
        <v>28</v>
      </c>
      <c r="Y98" s="14">
        <v>3</v>
      </c>
      <c r="Z98" s="25"/>
      <c r="AA98" s="19">
        <f t="shared" si="6"/>
        <v>70</v>
      </c>
      <c r="AD98" s="20"/>
      <c r="AE98" s="20"/>
    </row>
    <row r="99" spans="1:32" x14ac:dyDescent="0.25">
      <c r="A99" s="37" t="s">
        <v>179</v>
      </c>
      <c r="B99" s="24" t="s">
        <v>117</v>
      </c>
      <c r="C99" s="14" t="s">
        <v>119</v>
      </c>
      <c r="D99" s="10" t="s">
        <v>119</v>
      </c>
      <c r="E99" s="14" t="s">
        <v>119</v>
      </c>
      <c r="F99" s="10" t="s">
        <v>119</v>
      </c>
      <c r="G99" s="14">
        <v>1</v>
      </c>
      <c r="H99" s="58">
        <v>1</v>
      </c>
      <c r="I99" s="14" t="s">
        <v>119</v>
      </c>
      <c r="J99" s="10">
        <v>1</v>
      </c>
      <c r="K99" s="14" t="s">
        <v>119</v>
      </c>
      <c r="L99" s="10" t="s">
        <v>119</v>
      </c>
      <c r="M99" s="14" t="s">
        <v>119</v>
      </c>
      <c r="N99" s="14" t="s">
        <v>119</v>
      </c>
      <c r="O99" s="10">
        <v>1</v>
      </c>
      <c r="P99" s="14">
        <v>1</v>
      </c>
      <c r="Q99" s="10">
        <v>1</v>
      </c>
      <c r="R99" s="14">
        <v>1</v>
      </c>
      <c r="S99" s="10" t="s">
        <v>119</v>
      </c>
      <c r="T99" s="14" t="s">
        <v>119</v>
      </c>
      <c r="U99" s="10">
        <v>1</v>
      </c>
      <c r="V99" s="14" t="s">
        <v>119</v>
      </c>
      <c r="W99" s="10">
        <v>1</v>
      </c>
      <c r="X99" s="14">
        <v>1</v>
      </c>
      <c r="Y99" s="14" t="s">
        <v>119</v>
      </c>
      <c r="Z99" s="25"/>
      <c r="AA99" s="19">
        <f t="shared" si="6"/>
        <v>10</v>
      </c>
      <c r="AD99" s="20"/>
      <c r="AE99" s="20"/>
    </row>
    <row r="100" spans="1:32" x14ac:dyDescent="0.25">
      <c r="A100" s="39" t="s">
        <v>180</v>
      </c>
      <c r="B100" s="24" t="s">
        <v>245</v>
      </c>
      <c r="C100" s="60">
        <v>16</v>
      </c>
      <c r="D100" s="61"/>
      <c r="E100" s="60"/>
      <c r="F100" s="61"/>
      <c r="G100" s="60"/>
      <c r="H100" s="61">
        <v>31</v>
      </c>
      <c r="I100" s="60">
        <v>13</v>
      </c>
      <c r="J100" s="61">
        <v>13</v>
      </c>
      <c r="K100" s="60"/>
      <c r="L100" s="61"/>
      <c r="M100" s="60">
        <v>7</v>
      </c>
      <c r="N100" s="60">
        <v>8</v>
      </c>
      <c r="O100" s="61">
        <v>5</v>
      </c>
      <c r="P100" s="60">
        <v>8</v>
      </c>
      <c r="Q100" s="61">
        <v>5</v>
      </c>
      <c r="R100" s="60">
        <v>4</v>
      </c>
      <c r="S100" s="61">
        <v>8</v>
      </c>
      <c r="T100" s="60"/>
      <c r="U100" s="61"/>
      <c r="V100" s="60">
        <v>4</v>
      </c>
      <c r="W100" s="61"/>
      <c r="X100" s="60">
        <v>4</v>
      </c>
      <c r="Y100" s="14"/>
      <c r="Z100" s="25"/>
      <c r="AA100" s="19">
        <f t="shared" si="6"/>
        <v>126</v>
      </c>
      <c r="AD100" s="20"/>
      <c r="AE100" s="20"/>
    </row>
    <row r="101" spans="1:32" x14ac:dyDescent="0.25">
      <c r="A101" s="39" t="s">
        <v>181</v>
      </c>
      <c r="B101" s="24" t="s">
        <v>245</v>
      </c>
      <c r="C101" s="60">
        <v>1</v>
      </c>
      <c r="D101" s="61"/>
      <c r="E101" s="60"/>
      <c r="F101" s="61"/>
      <c r="G101" s="60"/>
      <c r="H101" s="61">
        <v>2</v>
      </c>
      <c r="I101" s="60">
        <v>1</v>
      </c>
      <c r="J101" s="61">
        <v>1</v>
      </c>
      <c r="K101" s="60"/>
      <c r="L101" s="61"/>
      <c r="M101" s="60">
        <v>1</v>
      </c>
      <c r="N101" s="60">
        <v>1</v>
      </c>
      <c r="O101" s="61">
        <v>1</v>
      </c>
      <c r="P101" s="60">
        <v>1</v>
      </c>
      <c r="Q101" s="61">
        <v>1</v>
      </c>
      <c r="R101" s="60">
        <v>1</v>
      </c>
      <c r="S101" s="61">
        <v>1</v>
      </c>
      <c r="T101" s="60"/>
      <c r="U101" s="61"/>
      <c r="V101" s="60">
        <v>1</v>
      </c>
      <c r="W101" s="61"/>
      <c r="X101" s="60">
        <v>1</v>
      </c>
      <c r="Y101" s="14"/>
      <c r="Z101" s="25"/>
      <c r="AA101" s="19">
        <f t="shared" si="6"/>
        <v>14</v>
      </c>
      <c r="AD101" s="20"/>
      <c r="AE101" s="20"/>
    </row>
    <row r="103" spans="1:32" x14ac:dyDescent="0.25">
      <c r="AD103" s="20">
        <f>SUM(AD2:AD102)</f>
        <v>19499.101000000002</v>
      </c>
      <c r="AE103" s="20">
        <v>34687.751333333334</v>
      </c>
      <c r="AF103" s="21"/>
    </row>
    <row r="104" spans="1:32" x14ac:dyDescent="0.25">
      <c r="A104" s="68"/>
      <c r="AC104" s="20" t="s">
        <v>90</v>
      </c>
      <c r="AD104" s="20">
        <f>AD103/24</f>
        <v>812.46254166666677</v>
      </c>
      <c r="AE104" s="20">
        <v>1445.3229722222222</v>
      </c>
    </row>
    <row r="107" spans="1:32" x14ac:dyDescent="0.25">
      <c r="AC107" s="20" t="s">
        <v>91</v>
      </c>
      <c r="AD107" s="20">
        <f>SUMIF($AF$3:$AF$99,2,$AD$3:$AD$99)</f>
        <v>16245.81</v>
      </c>
      <c r="AE107" s="20">
        <v>28119.360000000001</v>
      </c>
    </row>
    <row r="108" spans="1:32" x14ac:dyDescent="0.25">
      <c r="AC108" s="20" t="s">
        <v>92</v>
      </c>
      <c r="AD108" s="20">
        <f>SUMIF($AF$3:$AF$99,3,$AD$3:$AD$99)</f>
        <v>2818.2149999999997</v>
      </c>
      <c r="AE108" s="20">
        <v>5557.0700000000015</v>
      </c>
    </row>
    <row r="109" spans="1:32" x14ac:dyDescent="0.25">
      <c r="AC109" s="20" t="s">
        <v>93</v>
      </c>
      <c r="AD109" s="20">
        <f>SUMIF($AF$3:$AF$99,1,$AD$3:$AD$99)</f>
        <v>343.13600000000002</v>
      </c>
      <c r="AE109" s="20">
        <v>754.20800000000008</v>
      </c>
    </row>
  </sheetData>
  <autoFilter ref="A2:AH101"/>
  <customSheetViews>
    <customSheetView guid="{7D43F2F1-DA9B-4049-8A16-668955E1B851}" scale="80" showPageBreaks="1" printArea="1" filter="1" showAutoFilter="1">
      <pane xSplit="1" ySplit="1" topLeftCell="AA2" activePane="bottomRight" state="frozen"/>
      <selection pane="bottomRight" activeCell="AX93" sqref="AX93"/>
      <pageMargins left="0.70866141732283472" right="0.70866141732283472" top="0.74803149606299213" bottom="0.74803149606299213" header="0.31496062992125984" footer="0.31496062992125984"/>
      <pageSetup paperSize="9" scale="70" orientation="portrait" r:id="rId1"/>
      <autoFilter ref="A2:BG99">
        <filterColumn colId="1">
          <filters>
            <filter val="F.Balderas"/>
          </filters>
        </filterColumn>
      </autoFilter>
    </customSheetView>
    <customSheetView guid="{390337E8-416C-476D-A0E6-0C5648A448E7}" showAutoFilter="1">
      <pane xSplit="1" ySplit="1" topLeftCell="AE20" activePane="bottomRight" state="frozen"/>
      <selection pane="bottomRight" activeCell="AY20" sqref="AY20"/>
      <pageMargins left="0.70866141732283472" right="0.70866141732283472" top="0.74803149606299213" bottom="0.74803149606299213" header="0.31496062992125984" footer="0.31496062992125984"/>
      <pageSetup paperSize="9" scale="70" orientation="portrait" r:id="rId2"/>
      <autoFilter ref="A2:BG99"/>
    </customSheetView>
    <customSheetView guid="{AD940147-5125-45BB-971A-ECF41D45E9D1}" showPageBreaks="1" printArea="1" showAutoFilter="1">
      <pane xSplit="1" ySplit="1" topLeftCell="B35" activePane="bottomRight" state="frozen"/>
      <selection pane="bottomRight" activeCell="B1" sqref="B1:X1048576"/>
      <pageMargins left="0.70866141732283472" right="0.70866141732283472" top="0.74803149606299213" bottom="0.74803149606299213" header="0.31496062992125984" footer="0.31496062992125984"/>
      <pageSetup paperSize="9" scale="70" orientation="portrait" r:id="rId3"/>
      <autoFilter ref="A2:BG99"/>
    </customSheetView>
    <customSheetView guid="{E01B313F-8266-4FB0-93FE-98FD649E000F}" scale="70" showPageBreaks="1" printArea="1" showAutoFilter="1">
      <pane xSplit="1" ySplit="1" topLeftCell="B2" activePane="bottomRight" state="frozen"/>
      <selection pane="bottomRight" activeCell="K4" sqref="K4"/>
      <pageMargins left="0.70866141732283472" right="0.70866141732283472" top="0.74803149606299213" bottom="0.74803149606299213" header="0.31496062992125984" footer="0.31496062992125984"/>
      <pageSetup paperSize="9" scale="70" orientation="portrait" r:id="rId4"/>
      <autoFilter ref="A2:BG99"/>
    </customSheetView>
    <customSheetView guid="{0E134659-0F42-4CDE-805E-E5F562928F81}" scale="70" showAutoFilter="1">
      <pane xSplit="1" ySplit="1" topLeftCell="B2" activePane="bottomRight" state="frozen"/>
      <selection pane="bottomRight" activeCell="E13" sqref="E13"/>
      <pageMargins left="0.70866141732283472" right="0.70866141732283472" top="0.74803149606299213" bottom="0.74803149606299213" header="0.31496062992125984" footer="0.31496062992125984"/>
      <pageSetup paperSize="9" scale="70" orientation="portrait" r:id="rId5"/>
      <autoFilter ref="A2:BG99"/>
    </customSheetView>
    <customSheetView guid="{48F29866-D70C-429C-839E-77ED6DF24198}" showAutoFilter="1">
      <pane xSplit="1" ySplit="1" topLeftCell="B68" activePane="bottomRight" state="frozen"/>
      <selection pane="bottomRight" activeCell="D84" sqref="D84"/>
      <pageMargins left="0.70866141732283472" right="0.70866141732283472" top="0.74803149606299213" bottom="0.74803149606299213" header="0.31496062992125984" footer="0.31496062992125984"/>
      <pageSetup paperSize="9" scale="70" orientation="portrait" r:id="rId6"/>
      <autoFilter ref="A2:BG99"/>
    </customSheetView>
    <customSheetView guid="{60CDD023-8753-4EF5-8046-6E2722F3F633}" scale="55" printArea="1" showAutoFilter="1">
      <pane xSplit="1" ySplit="1" topLeftCell="AU89" activePane="bottomRight" state="frozen"/>
      <selection pane="bottomRight" activeCell="BD3" sqref="BD3"/>
      <pageMargins left="0.70866141732283472" right="0.70866141732283472" top="0.74803149606299213" bottom="0.74803149606299213" header="0.31496062992125984" footer="0.31496062992125984"/>
      <pageSetup paperSize="9" scale="70" orientation="portrait" r:id="rId7"/>
      <autoFilter ref="A2:BH99"/>
    </customSheetView>
  </customSheetViews>
  <conditionalFormatting sqref="AA3:AB101">
    <cfRule type="cellIs" dxfId="43" priority="13" operator="equal">
      <formula>0</formula>
    </cfRule>
  </conditionalFormatting>
  <conditionalFormatting sqref="AD3:AE22 AD24:AE61 AD63:AE85 AD89:AE101">
    <cfRule type="cellIs" dxfId="42" priority="12" operator="equal">
      <formula>0</formula>
    </cfRule>
  </conditionalFormatting>
  <conditionalFormatting sqref="AC3:AC6 AC61 AC8:AC19 AC24:AC59 AC63:AC85 AC89:AC101">
    <cfRule type="cellIs" dxfId="41" priority="11" operator="equal">
      <formula>0</formula>
    </cfRule>
  </conditionalFormatting>
  <conditionalFormatting sqref="AC60">
    <cfRule type="cellIs" dxfId="40" priority="10" operator="equal">
      <formula>0</formula>
    </cfRule>
  </conditionalFormatting>
  <conditionalFormatting sqref="AC7">
    <cfRule type="cellIs" dxfId="39" priority="9" operator="equal">
      <formula>0</formula>
    </cfRule>
  </conditionalFormatting>
  <conditionalFormatting sqref="AC21">
    <cfRule type="cellIs" dxfId="38" priority="8" operator="equal">
      <formula>0</formula>
    </cfRule>
  </conditionalFormatting>
  <conditionalFormatting sqref="AC20">
    <cfRule type="cellIs" dxfId="37" priority="7" operator="equal">
      <formula>0</formula>
    </cfRule>
  </conditionalFormatting>
  <conditionalFormatting sqref="AC23:AE23">
    <cfRule type="cellIs" dxfId="36" priority="6" operator="equal">
      <formula>0</formula>
    </cfRule>
  </conditionalFormatting>
  <conditionalFormatting sqref="AC62:AE62">
    <cfRule type="cellIs" dxfId="35" priority="5" operator="equal">
      <formula>0</formula>
    </cfRule>
  </conditionalFormatting>
  <conditionalFormatting sqref="AC86:AE87">
    <cfRule type="cellIs" dxfId="34" priority="4" operator="equal">
      <formula>0</formula>
    </cfRule>
  </conditionalFormatting>
  <conditionalFormatting sqref="AC88">
    <cfRule type="cellIs" dxfId="33" priority="3" operator="equal">
      <formula>0</formula>
    </cfRule>
  </conditionalFormatting>
  <conditionalFormatting sqref="AD88:AE88">
    <cfRule type="cellIs" dxfId="32" priority="2" operator="equal">
      <formula>0</formula>
    </cfRule>
  </conditionalFormatting>
  <conditionalFormatting sqref="AC22">
    <cfRule type="cellIs" dxfId="31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9"/>
  <sheetViews>
    <sheetView zoomScaleNormal="100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D30" sqref="D30"/>
    </sheetView>
  </sheetViews>
  <sheetFormatPr defaultColWidth="9.140625" defaultRowHeight="15" x14ac:dyDescent="0.25"/>
  <cols>
    <col min="1" max="1" width="72.140625" bestFit="1" customWidth="1"/>
    <col min="2" max="2" width="13" style="12" customWidth="1"/>
    <col min="3" max="28" width="9.140625" style="12" customWidth="1"/>
    <col min="29" max="29" width="4.28515625" style="12" customWidth="1"/>
    <col min="30" max="31" width="10.28515625" style="19" customWidth="1"/>
    <col min="32" max="32" width="10.28515625" style="20" customWidth="1"/>
    <col min="33" max="33" width="10.28515625" style="12" customWidth="1"/>
    <col min="34" max="34" width="17.85546875" bestFit="1" customWidth="1"/>
    <col min="36" max="36" width="59.28515625" bestFit="1" customWidth="1"/>
  </cols>
  <sheetData>
    <row r="1" spans="1:36" s="1" customFormat="1" ht="105.75" x14ac:dyDescent="0.2">
      <c r="A1" s="57" t="s">
        <v>242</v>
      </c>
      <c r="B1" s="22"/>
      <c r="C1" s="55" t="s">
        <v>182</v>
      </c>
      <c r="D1" s="54" t="s">
        <v>233</v>
      </c>
      <c r="E1" s="55" t="s">
        <v>183</v>
      </c>
      <c r="F1" s="55" t="s">
        <v>184</v>
      </c>
      <c r="G1" s="55" t="s">
        <v>185</v>
      </c>
      <c r="H1" s="54" t="s">
        <v>234</v>
      </c>
      <c r="I1" s="55" t="s">
        <v>186</v>
      </c>
      <c r="J1" s="55" t="s">
        <v>187</v>
      </c>
      <c r="K1" s="55" t="s">
        <v>188</v>
      </c>
      <c r="L1" s="55" t="s">
        <v>189</v>
      </c>
      <c r="M1" s="55" t="s">
        <v>190</v>
      </c>
      <c r="N1" s="13" t="s">
        <v>191</v>
      </c>
      <c r="O1" s="55" t="s">
        <v>192</v>
      </c>
      <c r="P1" s="55" t="s">
        <v>232</v>
      </c>
      <c r="Q1" s="55" t="s">
        <v>193</v>
      </c>
      <c r="R1" s="55" t="s">
        <v>194</v>
      </c>
      <c r="S1" s="55" t="s">
        <v>195</v>
      </c>
      <c r="T1" s="55" t="s">
        <v>196</v>
      </c>
      <c r="U1" s="55" t="s">
        <v>197</v>
      </c>
      <c r="V1" s="55" t="s">
        <v>198</v>
      </c>
      <c r="W1" s="55" t="s">
        <v>199</v>
      </c>
      <c r="X1" s="55" t="s">
        <v>200</v>
      </c>
      <c r="Y1" s="55" t="s">
        <v>201</v>
      </c>
      <c r="Z1" s="55" t="s">
        <v>202</v>
      </c>
      <c r="AA1" s="55" t="s">
        <v>203</v>
      </c>
      <c r="AB1" s="55" t="s">
        <v>204</v>
      </c>
      <c r="AC1" s="13"/>
      <c r="AD1" s="16" t="s">
        <v>86</v>
      </c>
      <c r="AE1" s="16" t="s">
        <v>87</v>
      </c>
      <c r="AF1" s="17" t="s">
        <v>88</v>
      </c>
      <c r="AG1" s="16" t="s">
        <v>89</v>
      </c>
    </row>
    <row r="2" spans="1:36" x14ac:dyDescent="0.25">
      <c r="A2" s="7" t="s">
        <v>0</v>
      </c>
      <c r="B2" s="26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23"/>
      <c r="AD2" s="9"/>
      <c r="AE2" s="9"/>
      <c r="AF2" s="18"/>
      <c r="AG2" s="18"/>
      <c r="AH2" s="18" t="e">
        <f>SUM(AG3:AG15)/$A$1</f>
        <v>#VALUE!</v>
      </c>
      <c r="AJ2" s="7" t="s">
        <v>0</v>
      </c>
    </row>
    <row r="3" spans="1:36" x14ac:dyDescent="0.25">
      <c r="A3" s="2" t="s">
        <v>116</v>
      </c>
      <c r="B3" s="24" t="s">
        <v>117</v>
      </c>
      <c r="C3" s="14">
        <v>70</v>
      </c>
      <c r="D3" s="59">
        <v>118</v>
      </c>
      <c r="E3" s="10">
        <v>24</v>
      </c>
      <c r="F3" s="59">
        <v>82</v>
      </c>
      <c r="G3" s="58">
        <v>27</v>
      </c>
      <c r="H3" s="58">
        <v>24</v>
      </c>
      <c r="I3" s="14">
        <v>88</v>
      </c>
      <c r="J3" s="58">
        <v>105</v>
      </c>
      <c r="K3" s="14" t="s">
        <v>119</v>
      </c>
      <c r="L3" s="10">
        <v>195</v>
      </c>
      <c r="M3" s="59">
        <v>68</v>
      </c>
      <c r="N3" s="10">
        <v>24</v>
      </c>
      <c r="O3" s="59">
        <v>106</v>
      </c>
      <c r="P3" s="59">
        <v>30</v>
      </c>
      <c r="Q3" s="59">
        <v>137</v>
      </c>
      <c r="R3" s="59">
        <v>11</v>
      </c>
      <c r="S3" s="14" t="s">
        <v>119</v>
      </c>
      <c r="T3" s="58">
        <v>29</v>
      </c>
      <c r="U3" s="59">
        <v>61</v>
      </c>
      <c r="V3" s="58">
        <v>60</v>
      </c>
      <c r="W3" s="59">
        <v>52</v>
      </c>
      <c r="X3" s="58">
        <v>190</v>
      </c>
      <c r="Y3" s="59">
        <v>123</v>
      </c>
      <c r="Z3" s="58">
        <v>4</v>
      </c>
      <c r="AA3" s="59">
        <v>47</v>
      </c>
      <c r="AB3" s="58">
        <v>22</v>
      </c>
      <c r="AC3" s="25"/>
      <c r="AD3" s="19">
        <f>SUM(C3:AC3)</f>
        <v>1697</v>
      </c>
      <c r="AE3" s="19">
        <f>COUNT(C3:AB3)</f>
        <v>24</v>
      </c>
      <c r="AF3" s="20">
        <v>8</v>
      </c>
      <c r="AG3" s="20">
        <f>AF3*AE3</f>
        <v>192</v>
      </c>
      <c r="AH3">
        <v>2</v>
      </c>
      <c r="AJ3" s="2" t="s">
        <v>1</v>
      </c>
    </row>
    <row r="4" spans="1:36" x14ac:dyDescent="0.25">
      <c r="A4" s="2" t="s">
        <v>118</v>
      </c>
      <c r="B4" s="24" t="s">
        <v>117</v>
      </c>
      <c r="C4" s="14">
        <v>4</v>
      </c>
      <c r="D4" s="59">
        <v>6</v>
      </c>
      <c r="E4" s="10">
        <v>3</v>
      </c>
      <c r="F4" s="14">
        <v>5</v>
      </c>
      <c r="G4" s="10" t="s">
        <v>119</v>
      </c>
      <c r="H4" s="10" t="s">
        <v>119</v>
      </c>
      <c r="I4" s="14">
        <v>4</v>
      </c>
      <c r="J4" s="10">
        <v>5</v>
      </c>
      <c r="K4" s="14" t="s">
        <v>119</v>
      </c>
      <c r="L4" s="10">
        <v>16</v>
      </c>
      <c r="M4" s="14" t="s">
        <v>119</v>
      </c>
      <c r="N4" s="10" t="s">
        <v>119</v>
      </c>
      <c r="O4" s="14">
        <v>8</v>
      </c>
      <c r="P4" s="14" t="s">
        <v>119</v>
      </c>
      <c r="Q4" s="59">
        <v>11</v>
      </c>
      <c r="R4" s="14" t="s">
        <v>119</v>
      </c>
      <c r="S4" s="14" t="s">
        <v>119</v>
      </c>
      <c r="T4" s="10" t="s">
        <v>119</v>
      </c>
      <c r="U4" s="14">
        <v>4</v>
      </c>
      <c r="V4" s="10">
        <v>5</v>
      </c>
      <c r="W4" s="14">
        <v>3</v>
      </c>
      <c r="X4" s="58">
        <v>13</v>
      </c>
      <c r="Y4" s="14">
        <v>10</v>
      </c>
      <c r="Z4" s="10">
        <v>4</v>
      </c>
      <c r="AA4" s="14" t="s">
        <v>119</v>
      </c>
      <c r="AB4" s="10" t="s">
        <v>119</v>
      </c>
      <c r="AC4" s="25"/>
      <c r="AD4" s="19">
        <f>SUM(C4:AC4)</f>
        <v>101</v>
      </c>
      <c r="AE4" s="19">
        <f t="shared" ref="AE4:AE69" si="0">COUNT(C4:AB4)</f>
        <v>15</v>
      </c>
      <c r="AF4" s="20">
        <f>0.08*4+0.08*2+1</f>
        <v>1.48</v>
      </c>
      <c r="AG4" s="20">
        <f>AF4*AD4</f>
        <v>149.47999999999999</v>
      </c>
      <c r="AH4">
        <v>2</v>
      </c>
      <c r="AJ4" s="2" t="s">
        <v>2</v>
      </c>
    </row>
    <row r="5" spans="1:36" x14ac:dyDescent="0.25">
      <c r="A5" s="3" t="s">
        <v>120</v>
      </c>
      <c r="B5" s="24" t="s">
        <v>117</v>
      </c>
      <c r="C5" s="14" t="s">
        <v>119</v>
      </c>
      <c r="D5" s="14" t="s">
        <v>119</v>
      </c>
      <c r="E5" s="10" t="s">
        <v>119</v>
      </c>
      <c r="F5" s="14" t="s">
        <v>119</v>
      </c>
      <c r="G5" s="10" t="s">
        <v>119</v>
      </c>
      <c r="H5" s="10" t="s">
        <v>119</v>
      </c>
      <c r="I5" s="14" t="s">
        <v>119</v>
      </c>
      <c r="J5" s="10" t="s">
        <v>119</v>
      </c>
      <c r="K5" s="14" t="s">
        <v>119</v>
      </c>
      <c r="L5" s="10">
        <v>1</v>
      </c>
      <c r="M5" s="14" t="s">
        <v>119</v>
      </c>
      <c r="N5" s="10" t="s">
        <v>119</v>
      </c>
      <c r="O5" s="14" t="s">
        <v>119</v>
      </c>
      <c r="P5" s="14" t="s">
        <v>119</v>
      </c>
      <c r="Q5" s="14" t="s">
        <v>119</v>
      </c>
      <c r="R5" s="14" t="s">
        <v>119</v>
      </c>
      <c r="S5" s="14" t="s">
        <v>119</v>
      </c>
      <c r="T5" s="10" t="s">
        <v>119</v>
      </c>
      <c r="U5" s="14" t="s">
        <v>119</v>
      </c>
      <c r="V5" s="10" t="s">
        <v>119</v>
      </c>
      <c r="W5" s="14" t="s">
        <v>119</v>
      </c>
      <c r="X5" s="10" t="s">
        <v>119</v>
      </c>
      <c r="Y5" s="14" t="s">
        <v>119</v>
      </c>
      <c r="Z5" s="10" t="s">
        <v>119</v>
      </c>
      <c r="AA5" s="14" t="s">
        <v>119</v>
      </c>
      <c r="AB5" s="10" t="s">
        <v>119</v>
      </c>
      <c r="AC5" s="25"/>
      <c r="AD5" s="19">
        <f>SUM(C5:AC5)</f>
        <v>1</v>
      </c>
      <c r="AE5" s="19">
        <f t="shared" si="0"/>
        <v>1</v>
      </c>
      <c r="AF5" s="20">
        <f>0.33*4+3*0.2</f>
        <v>1.9200000000000002</v>
      </c>
      <c r="AG5" s="20">
        <f>AF5*AD5</f>
        <v>1.9200000000000002</v>
      </c>
      <c r="AH5">
        <v>2</v>
      </c>
      <c r="AJ5" s="3" t="s">
        <v>3</v>
      </c>
    </row>
    <row r="6" spans="1:36" x14ac:dyDescent="0.25">
      <c r="A6" s="3" t="s">
        <v>121</v>
      </c>
      <c r="B6" s="24" t="s">
        <v>117</v>
      </c>
      <c r="C6" s="14"/>
      <c r="D6" s="14"/>
      <c r="E6" s="10"/>
      <c r="F6" s="14"/>
      <c r="G6" s="10"/>
      <c r="H6" s="10"/>
      <c r="I6" s="14"/>
      <c r="J6" s="10"/>
      <c r="K6" s="14"/>
      <c r="L6" s="10"/>
      <c r="M6" s="14"/>
      <c r="N6" s="10"/>
      <c r="O6" s="14"/>
      <c r="P6" s="14"/>
      <c r="Q6" s="14"/>
      <c r="R6" s="14"/>
      <c r="S6" s="14"/>
      <c r="T6" s="10"/>
      <c r="U6" s="14"/>
      <c r="V6" s="10"/>
      <c r="W6" s="14"/>
      <c r="X6" s="10"/>
      <c r="Y6" s="14"/>
      <c r="Z6" s="10"/>
      <c r="AA6" s="14"/>
      <c r="AB6" s="10"/>
      <c r="AC6" s="25"/>
      <c r="AD6" s="19">
        <f t="shared" ref="AD6:AD70" si="1">SUM(C6:AC6)</f>
        <v>0</v>
      </c>
      <c r="AE6" s="19">
        <f t="shared" si="0"/>
        <v>0</v>
      </c>
      <c r="AF6" s="20">
        <f>0.16*4+0.08*2+0.08*2+0.33+0.75*0.2</f>
        <v>1.44</v>
      </c>
      <c r="AG6" s="20">
        <f>AF6*AD6</f>
        <v>0</v>
      </c>
      <c r="AH6">
        <v>2</v>
      </c>
      <c r="AJ6" s="3" t="s">
        <v>4</v>
      </c>
    </row>
    <row r="7" spans="1:36" x14ac:dyDescent="0.25">
      <c r="A7" s="3" t="s">
        <v>5</v>
      </c>
      <c r="B7" s="24" t="s">
        <v>117</v>
      </c>
      <c r="C7" s="14"/>
      <c r="D7" s="14"/>
      <c r="E7" s="10"/>
      <c r="F7" s="14"/>
      <c r="G7" s="10"/>
      <c r="H7" s="10"/>
      <c r="I7" s="14"/>
      <c r="J7" s="10"/>
      <c r="K7" s="14"/>
      <c r="L7" s="10"/>
      <c r="M7" s="14"/>
      <c r="N7" s="10"/>
      <c r="O7" s="14"/>
      <c r="P7" s="14"/>
      <c r="Q7" s="14"/>
      <c r="R7" s="14"/>
      <c r="S7" s="14"/>
      <c r="T7" s="10"/>
      <c r="U7" s="14"/>
      <c r="V7" s="10"/>
      <c r="W7" s="14"/>
      <c r="X7" s="10"/>
      <c r="Y7" s="14"/>
      <c r="Z7" s="10"/>
      <c r="AA7" s="14"/>
      <c r="AB7" s="10"/>
      <c r="AC7" s="25"/>
      <c r="AD7" s="19">
        <f t="shared" si="1"/>
        <v>0</v>
      </c>
      <c r="AE7" s="19">
        <f t="shared" si="0"/>
        <v>0</v>
      </c>
      <c r="AF7" s="20">
        <f>0.16*4+0.08*2+0.08*2+0.33+0.75*0.2</f>
        <v>1.44</v>
      </c>
      <c r="AG7" s="20"/>
      <c r="AH7">
        <v>2</v>
      </c>
      <c r="AJ7" s="3" t="s">
        <v>5</v>
      </c>
    </row>
    <row r="8" spans="1:36" x14ac:dyDescent="0.25">
      <c r="A8" s="3" t="s">
        <v>122</v>
      </c>
      <c r="B8" s="24" t="s">
        <v>117</v>
      </c>
      <c r="C8" s="59">
        <v>27</v>
      </c>
      <c r="D8" s="59">
        <v>24</v>
      </c>
      <c r="E8" s="10">
        <v>14</v>
      </c>
      <c r="F8" s="14">
        <v>28</v>
      </c>
      <c r="G8" s="58">
        <v>15</v>
      </c>
      <c r="H8" s="58">
        <v>10</v>
      </c>
      <c r="I8" s="59">
        <v>27</v>
      </c>
      <c r="J8" s="10">
        <v>17</v>
      </c>
      <c r="K8" s="14">
        <v>11</v>
      </c>
      <c r="L8" s="58">
        <v>58</v>
      </c>
      <c r="M8" s="14">
        <v>22</v>
      </c>
      <c r="N8" s="10">
        <v>4</v>
      </c>
      <c r="O8" s="14">
        <v>32</v>
      </c>
      <c r="P8" s="14">
        <v>7</v>
      </c>
      <c r="Q8" s="59">
        <v>40</v>
      </c>
      <c r="R8" s="14">
        <v>5</v>
      </c>
      <c r="S8" s="14">
        <v>3</v>
      </c>
      <c r="T8" s="58">
        <v>17</v>
      </c>
      <c r="U8" s="14">
        <v>20</v>
      </c>
      <c r="V8" s="10">
        <v>24</v>
      </c>
      <c r="W8" s="14">
        <v>22</v>
      </c>
      <c r="X8" s="58">
        <v>39</v>
      </c>
      <c r="Y8" s="14">
        <v>29</v>
      </c>
      <c r="Z8" s="10">
        <v>15</v>
      </c>
      <c r="AA8" s="14">
        <v>12</v>
      </c>
      <c r="AB8" s="10">
        <v>13</v>
      </c>
      <c r="AC8" s="25"/>
      <c r="AD8" s="19">
        <f t="shared" si="1"/>
        <v>535</v>
      </c>
      <c r="AE8" s="19">
        <f t="shared" si="0"/>
        <v>26</v>
      </c>
      <c r="AF8" s="20">
        <f>0.08*4+0.25</f>
        <v>0.57000000000000006</v>
      </c>
      <c r="AG8" s="20">
        <f>AF8*AD8</f>
        <v>304.95000000000005</v>
      </c>
      <c r="AH8">
        <v>2</v>
      </c>
      <c r="AJ8" s="3" t="s">
        <v>6</v>
      </c>
    </row>
    <row r="9" spans="1:36" x14ac:dyDescent="0.25">
      <c r="A9" s="3" t="s">
        <v>7</v>
      </c>
      <c r="B9" s="24" t="s">
        <v>117</v>
      </c>
      <c r="C9" s="14">
        <v>1</v>
      </c>
      <c r="D9" s="59">
        <v>1</v>
      </c>
      <c r="E9" s="10" t="s">
        <v>119</v>
      </c>
      <c r="F9" s="14" t="s">
        <v>119</v>
      </c>
      <c r="G9" s="10" t="s">
        <v>119</v>
      </c>
      <c r="H9" s="10" t="s">
        <v>119</v>
      </c>
      <c r="I9" s="14" t="s">
        <v>119</v>
      </c>
      <c r="J9" s="10" t="s">
        <v>119</v>
      </c>
      <c r="K9" s="14" t="s">
        <v>119</v>
      </c>
      <c r="L9" s="10">
        <v>3</v>
      </c>
      <c r="M9" s="14" t="s">
        <v>119</v>
      </c>
      <c r="N9" s="10" t="s">
        <v>119</v>
      </c>
      <c r="O9" s="14" t="s">
        <v>119</v>
      </c>
      <c r="P9" s="14" t="s">
        <v>119</v>
      </c>
      <c r="Q9" s="14" t="s">
        <v>119</v>
      </c>
      <c r="R9" s="14" t="s">
        <v>119</v>
      </c>
      <c r="S9" s="14" t="s">
        <v>119</v>
      </c>
      <c r="T9" s="10" t="s">
        <v>119</v>
      </c>
      <c r="U9" s="14" t="s">
        <v>119</v>
      </c>
      <c r="V9" s="10" t="s">
        <v>119</v>
      </c>
      <c r="W9" s="14" t="s">
        <v>119</v>
      </c>
      <c r="X9" s="10">
        <v>11</v>
      </c>
      <c r="Y9" s="14" t="s">
        <v>119</v>
      </c>
      <c r="Z9" s="10" t="s">
        <v>119</v>
      </c>
      <c r="AA9" s="14" t="s">
        <v>119</v>
      </c>
      <c r="AB9" s="10" t="s">
        <v>119</v>
      </c>
      <c r="AC9" s="25"/>
      <c r="AD9" s="19">
        <f t="shared" si="1"/>
        <v>16</v>
      </c>
      <c r="AE9" s="19">
        <f t="shared" si="0"/>
        <v>4</v>
      </c>
      <c r="AF9" s="20">
        <f>0.75*4+0.08*2+4</f>
        <v>7.16</v>
      </c>
      <c r="AG9" s="20">
        <f>AF9*AE9</f>
        <v>28.64</v>
      </c>
      <c r="AH9">
        <v>2</v>
      </c>
      <c r="AJ9" s="3" t="s">
        <v>7</v>
      </c>
    </row>
    <row r="10" spans="1:36" x14ac:dyDescent="0.25">
      <c r="A10" s="3" t="s">
        <v>8</v>
      </c>
      <c r="B10" s="24"/>
      <c r="C10" s="14"/>
      <c r="D10" s="14"/>
      <c r="E10" s="10"/>
      <c r="F10" s="14"/>
      <c r="G10" s="10"/>
      <c r="H10" s="10"/>
      <c r="I10" s="14"/>
      <c r="J10" s="10"/>
      <c r="K10" s="14"/>
      <c r="L10" s="10"/>
      <c r="M10" s="14"/>
      <c r="N10" s="10"/>
      <c r="O10" s="14"/>
      <c r="P10" s="14"/>
      <c r="Q10" s="14"/>
      <c r="R10" s="14"/>
      <c r="S10" s="14"/>
      <c r="T10" s="10"/>
      <c r="U10" s="14"/>
      <c r="V10" s="10"/>
      <c r="W10" s="14"/>
      <c r="X10" s="10"/>
      <c r="Y10" s="14"/>
      <c r="Z10" s="10"/>
      <c r="AA10" s="14"/>
      <c r="AB10" s="10"/>
      <c r="AC10" s="25"/>
      <c r="AD10" s="19">
        <f t="shared" si="1"/>
        <v>0</v>
      </c>
      <c r="AE10" s="19">
        <f t="shared" si="0"/>
        <v>0</v>
      </c>
      <c r="AF10" s="20">
        <v>3</v>
      </c>
      <c r="AG10" s="20"/>
      <c r="AH10">
        <v>2</v>
      </c>
      <c r="AJ10" s="3" t="s">
        <v>8</v>
      </c>
    </row>
    <row r="11" spans="1:36" x14ac:dyDescent="0.25">
      <c r="A11" s="3" t="s">
        <v>9</v>
      </c>
      <c r="B11" s="24" t="s">
        <v>117</v>
      </c>
      <c r="C11" s="14" t="s">
        <v>119</v>
      </c>
      <c r="D11" s="14" t="s">
        <v>119</v>
      </c>
      <c r="E11" s="10" t="s">
        <v>119</v>
      </c>
      <c r="F11" s="14" t="s">
        <v>119</v>
      </c>
      <c r="G11" s="10" t="s">
        <v>119</v>
      </c>
      <c r="H11" s="10" t="s">
        <v>119</v>
      </c>
      <c r="I11" s="14" t="s">
        <v>119</v>
      </c>
      <c r="J11" s="10" t="s">
        <v>119</v>
      </c>
      <c r="K11" s="14" t="s">
        <v>119</v>
      </c>
      <c r="L11" s="10" t="s">
        <v>119</v>
      </c>
      <c r="M11" s="14" t="s">
        <v>119</v>
      </c>
      <c r="N11" s="10" t="s">
        <v>119</v>
      </c>
      <c r="O11" s="14" t="s">
        <v>119</v>
      </c>
      <c r="P11" s="14" t="s">
        <v>119</v>
      </c>
      <c r="Q11" s="14" t="s">
        <v>119</v>
      </c>
      <c r="R11" s="14" t="s">
        <v>119</v>
      </c>
      <c r="S11" s="14" t="s">
        <v>119</v>
      </c>
      <c r="T11" s="10" t="s">
        <v>119</v>
      </c>
      <c r="U11" s="14" t="s">
        <v>119</v>
      </c>
      <c r="V11" s="10" t="s">
        <v>119</v>
      </c>
      <c r="W11" s="14" t="s">
        <v>119</v>
      </c>
      <c r="X11" s="10">
        <v>1</v>
      </c>
      <c r="Y11" s="14" t="s">
        <v>119</v>
      </c>
      <c r="Z11" s="10">
        <v>1</v>
      </c>
      <c r="AA11" s="14" t="s">
        <v>119</v>
      </c>
      <c r="AB11" s="10" t="s">
        <v>119</v>
      </c>
      <c r="AC11" s="25"/>
      <c r="AD11" s="19">
        <f t="shared" si="1"/>
        <v>2</v>
      </c>
      <c r="AE11" s="19">
        <f t="shared" si="0"/>
        <v>2</v>
      </c>
      <c r="AF11" s="20">
        <f>0.5*4+0.5*2+0.25</f>
        <v>3.25</v>
      </c>
      <c r="AG11" s="20">
        <f>AF11*AD11</f>
        <v>6.5</v>
      </c>
      <c r="AH11">
        <v>2</v>
      </c>
      <c r="AJ11" s="3" t="s">
        <v>9</v>
      </c>
    </row>
    <row r="12" spans="1:36" x14ac:dyDescent="0.25">
      <c r="A12" s="3" t="s">
        <v>123</v>
      </c>
      <c r="B12" s="24" t="s">
        <v>117</v>
      </c>
      <c r="C12" s="14" t="s">
        <v>119</v>
      </c>
      <c r="D12" s="14" t="s">
        <v>119</v>
      </c>
      <c r="E12" s="10" t="s">
        <v>119</v>
      </c>
      <c r="F12" s="14" t="s">
        <v>119</v>
      </c>
      <c r="G12" s="10" t="s">
        <v>119</v>
      </c>
      <c r="H12" s="10" t="s">
        <v>119</v>
      </c>
      <c r="I12" s="14" t="s">
        <v>119</v>
      </c>
      <c r="J12" s="10" t="s">
        <v>119</v>
      </c>
      <c r="K12" s="14" t="s">
        <v>119</v>
      </c>
      <c r="L12" s="10" t="s">
        <v>119</v>
      </c>
      <c r="M12" s="14" t="s">
        <v>119</v>
      </c>
      <c r="N12" s="10" t="s">
        <v>119</v>
      </c>
      <c r="O12" s="14" t="s">
        <v>119</v>
      </c>
      <c r="P12" s="14" t="s">
        <v>119</v>
      </c>
      <c r="Q12" s="14" t="s">
        <v>119</v>
      </c>
      <c r="R12" s="14" t="s">
        <v>119</v>
      </c>
      <c r="S12" s="14" t="s">
        <v>119</v>
      </c>
      <c r="T12" s="10" t="s">
        <v>119</v>
      </c>
      <c r="U12" s="14" t="s">
        <v>119</v>
      </c>
      <c r="V12" s="10" t="s">
        <v>119</v>
      </c>
      <c r="W12" s="14" t="s">
        <v>119</v>
      </c>
      <c r="X12" s="10" t="s">
        <v>119</v>
      </c>
      <c r="Y12" s="14" t="s">
        <v>119</v>
      </c>
      <c r="Z12" s="10">
        <v>1</v>
      </c>
      <c r="AA12" s="14" t="s">
        <v>119</v>
      </c>
      <c r="AB12" s="10" t="s">
        <v>119</v>
      </c>
      <c r="AC12" s="25"/>
      <c r="AD12" s="19">
        <f t="shared" si="1"/>
        <v>1</v>
      </c>
      <c r="AE12" s="19">
        <f t="shared" si="0"/>
        <v>1</v>
      </c>
      <c r="AG12" s="20"/>
      <c r="AH12">
        <v>2</v>
      </c>
      <c r="AJ12" s="3" t="s">
        <v>10</v>
      </c>
    </row>
    <row r="13" spans="1:36" x14ac:dyDescent="0.25">
      <c r="A13" s="2" t="s">
        <v>124</v>
      </c>
      <c r="B13" s="24" t="s">
        <v>125</v>
      </c>
      <c r="C13" s="14">
        <v>9</v>
      </c>
      <c r="D13" s="14">
        <v>26</v>
      </c>
      <c r="E13" s="10">
        <v>10</v>
      </c>
      <c r="F13" s="14">
        <v>6</v>
      </c>
      <c r="G13" s="10">
        <v>6</v>
      </c>
      <c r="H13" s="10">
        <v>7</v>
      </c>
      <c r="I13" s="14">
        <v>11</v>
      </c>
      <c r="J13" s="10">
        <v>11</v>
      </c>
      <c r="K13" s="14">
        <v>9</v>
      </c>
      <c r="L13" s="10">
        <v>30</v>
      </c>
      <c r="M13" s="14">
        <v>9</v>
      </c>
      <c r="N13" s="10"/>
      <c r="O13" s="14">
        <v>15</v>
      </c>
      <c r="P13" s="14">
        <v>2</v>
      </c>
      <c r="Q13" s="14">
        <v>15</v>
      </c>
      <c r="R13" s="14"/>
      <c r="S13" s="14">
        <v>4</v>
      </c>
      <c r="T13" s="10">
        <v>9</v>
      </c>
      <c r="U13" s="14">
        <v>12</v>
      </c>
      <c r="V13" s="10">
        <v>3</v>
      </c>
      <c r="W13" s="14">
        <v>12</v>
      </c>
      <c r="X13" s="10">
        <v>40</v>
      </c>
      <c r="Y13" s="14">
        <v>6</v>
      </c>
      <c r="Z13" s="10">
        <v>4</v>
      </c>
      <c r="AA13" s="14">
        <v>5</v>
      </c>
      <c r="AB13" s="10">
        <v>2</v>
      </c>
      <c r="AC13" s="25"/>
      <c r="AD13" s="19">
        <f t="shared" si="1"/>
        <v>263</v>
      </c>
      <c r="AE13" s="19">
        <f t="shared" si="0"/>
        <v>24</v>
      </c>
      <c r="AF13" s="20">
        <f>0.08*4</f>
        <v>0.32</v>
      </c>
      <c r="AG13" s="20">
        <f>AF13*AD13</f>
        <v>84.16</v>
      </c>
      <c r="AH13">
        <v>2</v>
      </c>
      <c r="AJ13" s="2" t="s">
        <v>11</v>
      </c>
    </row>
    <row r="14" spans="1:36" x14ac:dyDescent="0.25">
      <c r="A14" s="2" t="s">
        <v>126</v>
      </c>
      <c r="B14" s="24" t="s">
        <v>117</v>
      </c>
      <c r="C14" s="14" t="s">
        <v>119</v>
      </c>
      <c r="D14" s="14" t="s">
        <v>119</v>
      </c>
      <c r="E14" s="10" t="s">
        <v>119</v>
      </c>
      <c r="F14" s="14" t="s">
        <v>119</v>
      </c>
      <c r="G14" s="10" t="s">
        <v>119</v>
      </c>
      <c r="H14" s="10" t="s">
        <v>119</v>
      </c>
      <c r="I14" s="14" t="s">
        <v>119</v>
      </c>
      <c r="J14" s="10" t="s">
        <v>119</v>
      </c>
      <c r="K14" s="14" t="s">
        <v>119</v>
      </c>
      <c r="L14" s="10" t="s">
        <v>119</v>
      </c>
      <c r="M14" s="14" t="s">
        <v>119</v>
      </c>
      <c r="N14" s="10" t="s">
        <v>119</v>
      </c>
      <c r="O14" s="14" t="s">
        <v>119</v>
      </c>
      <c r="P14" s="14" t="s">
        <v>119</v>
      </c>
      <c r="Q14" s="14" t="s">
        <v>119</v>
      </c>
      <c r="R14" s="14" t="s">
        <v>119</v>
      </c>
      <c r="S14" s="14" t="s">
        <v>119</v>
      </c>
      <c r="T14" s="10" t="s">
        <v>119</v>
      </c>
      <c r="U14" s="14" t="s">
        <v>119</v>
      </c>
      <c r="V14" s="10" t="s">
        <v>119</v>
      </c>
      <c r="W14" s="14" t="s">
        <v>119</v>
      </c>
      <c r="X14" s="10" t="s">
        <v>119</v>
      </c>
      <c r="Y14" s="14" t="s">
        <v>119</v>
      </c>
      <c r="Z14" s="10" t="s">
        <v>119</v>
      </c>
      <c r="AA14" s="14" t="s">
        <v>119</v>
      </c>
      <c r="AB14" s="10" t="s">
        <v>119</v>
      </c>
      <c r="AC14" s="25"/>
      <c r="AD14" s="19">
        <f t="shared" si="1"/>
        <v>0</v>
      </c>
      <c r="AE14" s="19">
        <f t="shared" si="0"/>
        <v>0</v>
      </c>
      <c r="AF14" s="20">
        <f>0.03*4+0.08*2+0.08</f>
        <v>0.36000000000000004</v>
      </c>
      <c r="AG14" s="20"/>
      <c r="AH14">
        <v>2</v>
      </c>
      <c r="AJ14" s="2" t="s">
        <v>12</v>
      </c>
    </row>
    <row r="15" spans="1:36" x14ac:dyDescent="0.25">
      <c r="A15" s="2" t="s">
        <v>127</v>
      </c>
      <c r="B15" s="24" t="s">
        <v>117</v>
      </c>
      <c r="C15" s="14">
        <v>10</v>
      </c>
      <c r="D15" s="14">
        <v>10</v>
      </c>
      <c r="E15" s="10">
        <v>8</v>
      </c>
      <c r="F15" s="14">
        <v>10</v>
      </c>
      <c r="G15" s="10">
        <v>5</v>
      </c>
      <c r="H15" s="10">
        <v>4</v>
      </c>
      <c r="I15" s="14">
        <v>6</v>
      </c>
      <c r="J15" s="10">
        <v>8</v>
      </c>
      <c r="K15" s="14" t="s">
        <v>119</v>
      </c>
      <c r="L15" s="10">
        <v>20</v>
      </c>
      <c r="M15" s="14">
        <v>6</v>
      </c>
      <c r="N15" s="10" t="s">
        <v>119</v>
      </c>
      <c r="O15" s="14">
        <v>12</v>
      </c>
      <c r="P15" s="14" t="s">
        <v>119</v>
      </c>
      <c r="Q15" s="14">
        <v>10</v>
      </c>
      <c r="R15" s="14" t="s">
        <v>119</v>
      </c>
      <c r="S15" s="14" t="s">
        <v>119</v>
      </c>
      <c r="T15" s="10">
        <v>8</v>
      </c>
      <c r="U15" s="14">
        <v>6</v>
      </c>
      <c r="V15" s="10">
        <v>8</v>
      </c>
      <c r="W15" s="14">
        <v>6</v>
      </c>
      <c r="X15" s="10">
        <v>20</v>
      </c>
      <c r="Y15" s="14">
        <v>9</v>
      </c>
      <c r="Z15" s="10">
        <v>4</v>
      </c>
      <c r="AA15" s="14">
        <v>4</v>
      </c>
      <c r="AB15" s="10">
        <v>6</v>
      </c>
      <c r="AC15" s="25"/>
      <c r="AD15" s="19">
        <f t="shared" si="1"/>
        <v>180</v>
      </c>
      <c r="AE15" s="19">
        <f t="shared" si="0"/>
        <v>21</v>
      </c>
      <c r="AF15" s="20">
        <f>0.03*4+0.08*2+0.08</f>
        <v>0.36000000000000004</v>
      </c>
      <c r="AG15" s="20">
        <f>AF15*AD15</f>
        <v>64.800000000000011</v>
      </c>
      <c r="AH15">
        <v>2</v>
      </c>
      <c r="AJ15" s="2" t="s">
        <v>13</v>
      </c>
    </row>
    <row r="16" spans="1:36" x14ac:dyDescent="0.25">
      <c r="A16" s="7" t="s">
        <v>14</v>
      </c>
      <c r="B16" s="26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23"/>
      <c r="AD16" s="9"/>
      <c r="AE16" s="9"/>
      <c r="AF16" s="18"/>
      <c r="AG16" s="18"/>
      <c r="AH16" s="18"/>
      <c r="AJ16" s="7" t="s">
        <v>14</v>
      </c>
    </row>
    <row r="17" spans="1:36" x14ac:dyDescent="0.25">
      <c r="A17" s="3" t="s">
        <v>128</v>
      </c>
      <c r="B17" s="24" t="s">
        <v>117</v>
      </c>
      <c r="C17" s="14">
        <v>1</v>
      </c>
      <c r="D17" s="59">
        <v>1</v>
      </c>
      <c r="E17" s="10">
        <v>1</v>
      </c>
      <c r="F17" s="14">
        <v>1</v>
      </c>
      <c r="G17" s="10">
        <v>1</v>
      </c>
      <c r="H17" s="58">
        <v>1</v>
      </c>
      <c r="I17" s="14">
        <v>1</v>
      </c>
      <c r="J17" s="10">
        <v>1</v>
      </c>
      <c r="K17" s="14">
        <v>1</v>
      </c>
      <c r="L17" s="10">
        <v>1</v>
      </c>
      <c r="M17" s="14">
        <v>1</v>
      </c>
      <c r="N17" s="10">
        <v>1</v>
      </c>
      <c r="O17" s="14" t="s">
        <v>119</v>
      </c>
      <c r="P17" s="14" t="s">
        <v>119</v>
      </c>
      <c r="Q17" s="14">
        <v>1</v>
      </c>
      <c r="R17" s="14">
        <v>1</v>
      </c>
      <c r="S17" s="14" t="s">
        <v>119</v>
      </c>
      <c r="T17" s="10">
        <v>1</v>
      </c>
      <c r="U17" s="14">
        <v>1</v>
      </c>
      <c r="V17" s="10">
        <v>1</v>
      </c>
      <c r="W17" s="14">
        <v>1</v>
      </c>
      <c r="X17" s="10">
        <v>1</v>
      </c>
      <c r="Y17" s="14">
        <v>1</v>
      </c>
      <c r="Z17" s="10">
        <v>1</v>
      </c>
      <c r="AA17" s="14">
        <v>1</v>
      </c>
      <c r="AB17" s="10">
        <v>1</v>
      </c>
      <c r="AC17" s="25"/>
      <c r="AD17" s="19">
        <f t="shared" si="1"/>
        <v>23</v>
      </c>
      <c r="AE17" s="19">
        <f t="shared" si="0"/>
        <v>23</v>
      </c>
      <c r="AG17" s="20"/>
      <c r="AJ17" s="3" t="s">
        <v>83</v>
      </c>
    </row>
    <row r="18" spans="1:36" x14ac:dyDescent="0.25">
      <c r="A18" s="3" t="s">
        <v>129</v>
      </c>
      <c r="B18" s="24" t="s">
        <v>117</v>
      </c>
      <c r="C18" s="14">
        <v>7</v>
      </c>
      <c r="D18" s="59">
        <v>20</v>
      </c>
      <c r="E18" s="10">
        <v>9</v>
      </c>
      <c r="F18" s="14">
        <v>10</v>
      </c>
      <c r="G18" s="10">
        <v>13</v>
      </c>
      <c r="H18" s="58">
        <v>17</v>
      </c>
      <c r="I18" s="14">
        <v>18</v>
      </c>
      <c r="J18" s="10">
        <v>13</v>
      </c>
      <c r="K18" s="14">
        <v>6</v>
      </c>
      <c r="L18" s="10">
        <v>12</v>
      </c>
      <c r="M18" s="14">
        <v>12</v>
      </c>
      <c r="N18" s="10">
        <v>10</v>
      </c>
      <c r="O18" s="14" t="s">
        <v>119</v>
      </c>
      <c r="P18" s="14" t="s">
        <v>119</v>
      </c>
      <c r="Q18" s="14">
        <v>7</v>
      </c>
      <c r="R18" s="14">
        <v>10</v>
      </c>
      <c r="S18" s="14" t="s">
        <v>119</v>
      </c>
      <c r="T18" s="10">
        <v>8</v>
      </c>
      <c r="U18" s="14">
        <v>6</v>
      </c>
      <c r="V18" s="10">
        <v>13</v>
      </c>
      <c r="W18" s="14">
        <v>9</v>
      </c>
      <c r="X18" s="10">
        <v>12</v>
      </c>
      <c r="Y18" s="14">
        <v>18</v>
      </c>
      <c r="Z18" s="10">
        <v>29</v>
      </c>
      <c r="AA18" s="14">
        <v>6</v>
      </c>
      <c r="AB18" s="10">
        <v>28</v>
      </c>
      <c r="AC18" s="25"/>
      <c r="AD18" s="19">
        <f t="shared" si="1"/>
        <v>293</v>
      </c>
      <c r="AE18" s="19">
        <f t="shared" si="0"/>
        <v>23</v>
      </c>
      <c r="AG18" s="20"/>
      <c r="AJ18" s="3" t="s">
        <v>84</v>
      </c>
    </row>
    <row r="19" spans="1:36" x14ac:dyDescent="0.25">
      <c r="A19" s="7" t="s">
        <v>15</v>
      </c>
      <c r="B19" s="2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23"/>
      <c r="AD19" s="9"/>
      <c r="AE19" s="9"/>
      <c r="AF19" s="18"/>
      <c r="AG19" s="18"/>
      <c r="AH19" s="18" t="e">
        <f>SUM(AG20:AG23)/$A$1</f>
        <v>#VALUE!</v>
      </c>
      <c r="AJ19" s="7" t="s">
        <v>15</v>
      </c>
    </row>
    <row r="20" spans="1:36" s="47" customFormat="1" x14ac:dyDescent="0.25">
      <c r="A20" s="41" t="s">
        <v>130</v>
      </c>
      <c r="B20" s="42" t="s">
        <v>125</v>
      </c>
      <c r="C20" s="43">
        <v>46.5</v>
      </c>
      <c r="D20" s="43">
        <v>1542</v>
      </c>
      <c r="E20" s="44">
        <v>618.4</v>
      </c>
      <c r="F20" s="43">
        <v>1484.43</v>
      </c>
      <c r="G20" s="44">
        <v>940</v>
      </c>
      <c r="H20" s="44">
        <v>364</v>
      </c>
      <c r="I20" s="43">
        <v>670</v>
      </c>
      <c r="J20" s="44">
        <v>1534.3</v>
      </c>
      <c r="K20" s="43">
        <v>484.5</v>
      </c>
      <c r="L20" s="44">
        <v>464.6</v>
      </c>
      <c r="M20" s="43">
        <v>167.07</v>
      </c>
      <c r="N20" s="44"/>
      <c r="O20" s="43">
        <v>1162.3</v>
      </c>
      <c r="P20" s="43"/>
      <c r="Q20" s="43">
        <v>803.6</v>
      </c>
      <c r="R20" s="43"/>
      <c r="S20" s="43"/>
      <c r="T20" s="44">
        <v>612.6</v>
      </c>
      <c r="U20" s="43">
        <v>786.8</v>
      </c>
      <c r="V20" s="44">
        <v>753.7</v>
      </c>
      <c r="W20" s="43">
        <v>712</v>
      </c>
      <c r="X20" s="44">
        <v>1036.7</v>
      </c>
      <c r="Y20" s="43">
        <v>633.5</v>
      </c>
      <c r="Z20" s="44">
        <v>851.65</v>
      </c>
      <c r="AA20" s="43">
        <v>454</v>
      </c>
      <c r="AB20" s="44">
        <v>826.5</v>
      </c>
      <c r="AC20" s="45"/>
      <c r="AD20" s="46">
        <f t="shared" si="1"/>
        <v>16949.150000000001</v>
      </c>
      <c r="AE20" s="46">
        <f t="shared" si="0"/>
        <v>22</v>
      </c>
      <c r="AF20" s="46">
        <f>9/1000*2</f>
        <v>1.7999999999999999E-2</v>
      </c>
      <c r="AG20" s="46">
        <f>AF20*AD20</f>
        <v>305.0847</v>
      </c>
      <c r="AH20" s="47">
        <v>1</v>
      </c>
      <c r="AJ20" s="3" t="s">
        <v>16</v>
      </c>
    </row>
    <row r="21" spans="1:36" s="47" customFormat="1" x14ac:dyDescent="0.25">
      <c r="A21" s="41" t="s">
        <v>131</v>
      </c>
      <c r="B21" s="42" t="s">
        <v>125</v>
      </c>
      <c r="C21" s="48">
        <v>495</v>
      </c>
      <c r="D21" s="48"/>
      <c r="E21" s="49"/>
      <c r="F21" s="48"/>
      <c r="G21" s="49"/>
      <c r="H21" s="49"/>
      <c r="I21" s="48">
        <v>722.36</v>
      </c>
      <c r="J21" s="49"/>
      <c r="K21" s="48"/>
      <c r="L21" s="49">
        <v>660</v>
      </c>
      <c r="M21" s="43">
        <v>1205.55</v>
      </c>
      <c r="N21" s="49"/>
      <c r="O21" s="48"/>
      <c r="P21" s="48"/>
      <c r="Q21" s="48"/>
      <c r="R21" s="48"/>
      <c r="S21" s="48"/>
      <c r="T21" s="49"/>
      <c r="U21" s="48"/>
      <c r="V21" s="49"/>
      <c r="W21" s="48"/>
      <c r="X21" s="49"/>
      <c r="Y21" s="48"/>
      <c r="Z21" s="49"/>
      <c r="AA21" s="48"/>
      <c r="AB21" s="49"/>
      <c r="AC21" s="50"/>
      <c r="AD21" s="46">
        <f t="shared" si="1"/>
        <v>3082.91</v>
      </c>
      <c r="AE21" s="46">
        <f t="shared" si="0"/>
        <v>4</v>
      </c>
      <c r="AF21" s="46">
        <f>15/1000*2</f>
        <v>0.03</v>
      </c>
      <c r="AG21" s="46">
        <f>AF21*AD21</f>
        <v>92.487299999999991</v>
      </c>
      <c r="AH21" s="47">
        <v>1</v>
      </c>
      <c r="AJ21" s="3" t="s">
        <v>17</v>
      </c>
    </row>
    <row r="22" spans="1:36" s="47" customFormat="1" x14ac:dyDescent="0.25">
      <c r="A22" s="51" t="s">
        <v>132</v>
      </c>
      <c r="B22" s="42" t="s">
        <v>125</v>
      </c>
      <c r="C22" s="43">
        <v>35</v>
      </c>
      <c r="D22" s="43">
        <v>55</v>
      </c>
      <c r="E22" s="44" t="s">
        <v>246</v>
      </c>
      <c r="F22" s="43">
        <v>78.5</v>
      </c>
      <c r="G22" s="44">
        <v>142.80000000000001</v>
      </c>
      <c r="H22" s="44" t="s">
        <v>85</v>
      </c>
      <c r="I22" s="43">
        <v>37.5</v>
      </c>
      <c r="J22" s="44"/>
      <c r="K22" s="43">
        <v>40</v>
      </c>
      <c r="L22" s="44"/>
      <c r="M22" s="43">
        <v>143</v>
      </c>
      <c r="N22" s="44"/>
      <c r="O22" s="43" t="s">
        <v>247</v>
      </c>
      <c r="P22" s="43"/>
      <c r="Q22" s="43">
        <v>50</v>
      </c>
      <c r="R22" s="43"/>
      <c r="S22" s="43">
        <v>0</v>
      </c>
      <c r="T22" s="44">
        <v>69</v>
      </c>
      <c r="U22" s="43">
        <v>62</v>
      </c>
      <c r="V22" s="44">
        <v>805</v>
      </c>
      <c r="W22" s="43">
        <v>52</v>
      </c>
      <c r="X22" s="44" t="s">
        <v>248</v>
      </c>
      <c r="Y22" s="43">
        <v>140</v>
      </c>
      <c r="Z22" s="44">
        <v>116.8</v>
      </c>
      <c r="AA22" s="43">
        <v>111</v>
      </c>
      <c r="AB22" s="44" t="s">
        <v>249</v>
      </c>
      <c r="AC22" s="45"/>
      <c r="AD22" s="46">
        <f t="shared" si="1"/>
        <v>1937.6</v>
      </c>
      <c r="AE22" s="46">
        <f t="shared" si="0"/>
        <v>16</v>
      </c>
      <c r="AF22" s="46">
        <v>1</v>
      </c>
      <c r="AG22" s="46">
        <f>AF22*AD22</f>
        <v>1937.6</v>
      </c>
      <c r="AJ22" s="3" t="s">
        <v>18</v>
      </c>
    </row>
    <row r="23" spans="1:36" x14ac:dyDescent="0.25">
      <c r="A23" s="30" t="s">
        <v>133</v>
      </c>
      <c r="B23" s="24" t="s">
        <v>125</v>
      </c>
      <c r="C23" s="14">
        <v>2</v>
      </c>
      <c r="D23" s="14">
        <v>2</v>
      </c>
      <c r="E23" s="10">
        <v>2</v>
      </c>
      <c r="F23" s="14">
        <v>4</v>
      </c>
      <c r="G23" s="10">
        <v>2</v>
      </c>
      <c r="H23" s="10">
        <v>2</v>
      </c>
      <c r="I23" s="14">
        <v>2</v>
      </c>
      <c r="J23" s="10">
        <v>2</v>
      </c>
      <c r="K23" s="14">
        <v>2</v>
      </c>
      <c r="L23" s="10">
        <v>2</v>
      </c>
      <c r="M23" s="14">
        <v>2</v>
      </c>
      <c r="N23" s="10"/>
      <c r="O23" s="14">
        <v>5</v>
      </c>
      <c r="P23" s="14">
        <v>2</v>
      </c>
      <c r="Q23" s="14">
        <v>2</v>
      </c>
      <c r="R23" s="14"/>
      <c r="S23" s="14">
        <v>1</v>
      </c>
      <c r="T23" s="10">
        <v>2</v>
      </c>
      <c r="U23" s="14">
        <v>2</v>
      </c>
      <c r="V23" s="10">
        <v>2</v>
      </c>
      <c r="W23" s="14">
        <v>2</v>
      </c>
      <c r="X23" s="10">
        <v>3</v>
      </c>
      <c r="Y23" s="14">
        <v>3</v>
      </c>
      <c r="Z23" s="10">
        <v>2</v>
      </c>
      <c r="AA23" s="14">
        <v>2</v>
      </c>
      <c r="AB23" s="10">
        <v>2</v>
      </c>
      <c r="AC23" s="25"/>
      <c r="AD23" s="19">
        <f t="shared" si="1"/>
        <v>54</v>
      </c>
      <c r="AE23" s="19">
        <f t="shared" si="0"/>
        <v>24</v>
      </c>
      <c r="AF23" s="20">
        <f>0.25</f>
        <v>0.25</v>
      </c>
      <c r="AG23" s="20">
        <f>AF23*AD23</f>
        <v>13.5</v>
      </c>
      <c r="AH23">
        <v>1</v>
      </c>
      <c r="AJ23" s="3" t="s">
        <v>19</v>
      </c>
    </row>
    <row r="24" spans="1:36" x14ac:dyDescent="0.25">
      <c r="A24" s="7" t="s">
        <v>20</v>
      </c>
      <c r="B24" s="26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23"/>
      <c r="AD24" s="9"/>
      <c r="AE24" s="9"/>
      <c r="AF24" s="18"/>
      <c r="AG24" s="18"/>
      <c r="AH24" s="18" t="e">
        <f>SUM(AG25:AG60)/$A$1</f>
        <v>#VALUE!</v>
      </c>
      <c r="AJ24" s="7" t="s">
        <v>20</v>
      </c>
    </row>
    <row r="25" spans="1:36" x14ac:dyDescent="0.25">
      <c r="A25" s="5" t="s">
        <v>134</v>
      </c>
      <c r="B25" s="24" t="s">
        <v>244</v>
      </c>
      <c r="C25" s="59">
        <v>73</v>
      </c>
      <c r="D25" s="59">
        <v>17</v>
      </c>
      <c r="E25" s="58">
        <v>12</v>
      </c>
      <c r="F25" s="59">
        <v>97</v>
      </c>
      <c r="G25" s="58">
        <v>47</v>
      </c>
      <c r="H25" s="58">
        <v>16</v>
      </c>
      <c r="I25" s="59">
        <v>48</v>
      </c>
      <c r="J25" s="58">
        <v>22</v>
      </c>
      <c r="K25" s="59">
        <v>8</v>
      </c>
      <c r="L25" s="58">
        <v>132</v>
      </c>
      <c r="M25" s="59">
        <v>21</v>
      </c>
      <c r="N25" s="10"/>
      <c r="O25" s="59">
        <v>19</v>
      </c>
      <c r="P25" s="59">
        <v>24</v>
      </c>
      <c r="Q25" s="59">
        <v>20</v>
      </c>
      <c r="R25" s="14"/>
      <c r="S25" s="14"/>
      <c r="T25" s="58">
        <v>3</v>
      </c>
      <c r="U25" s="59"/>
      <c r="V25" s="58">
        <v>10</v>
      </c>
      <c r="W25" s="59">
        <v>43</v>
      </c>
      <c r="X25" s="58"/>
      <c r="Y25" s="59">
        <v>39</v>
      </c>
      <c r="Z25" s="58">
        <v>14</v>
      </c>
      <c r="AA25" s="59">
        <v>14</v>
      </c>
      <c r="AB25" s="58">
        <v>23</v>
      </c>
      <c r="AC25" s="25"/>
      <c r="AD25" s="19">
        <f t="shared" si="1"/>
        <v>702</v>
      </c>
      <c r="AE25" s="19">
        <f t="shared" si="0"/>
        <v>21</v>
      </c>
      <c r="AF25" s="20">
        <f>0.08*12+0.1*2+0.15</f>
        <v>1.3099999999999998</v>
      </c>
      <c r="AG25" s="20">
        <f>AF25*AD25</f>
        <v>919.61999999999989</v>
      </c>
      <c r="AH25">
        <v>3</v>
      </c>
      <c r="AJ25" s="5" t="s">
        <v>75</v>
      </c>
    </row>
    <row r="26" spans="1:36" x14ac:dyDescent="0.25">
      <c r="A26" s="5" t="s">
        <v>135</v>
      </c>
      <c r="B26" s="24" t="s">
        <v>244</v>
      </c>
      <c r="C26" s="62">
        <v>1</v>
      </c>
      <c r="D26" s="62">
        <v>1</v>
      </c>
      <c r="E26" s="58">
        <v>1</v>
      </c>
      <c r="F26" s="59">
        <v>4</v>
      </c>
      <c r="G26" s="58">
        <v>4</v>
      </c>
      <c r="H26" s="58">
        <v>3</v>
      </c>
      <c r="I26" s="14"/>
      <c r="J26" s="58"/>
      <c r="K26" s="14"/>
      <c r="L26" s="58">
        <v>1</v>
      </c>
      <c r="M26" s="59">
        <v>3</v>
      </c>
      <c r="N26" s="10"/>
      <c r="O26" s="14"/>
      <c r="P26" s="59">
        <v>2</v>
      </c>
      <c r="Q26" s="59"/>
      <c r="R26" s="14"/>
      <c r="S26" s="14"/>
      <c r="T26" s="10"/>
      <c r="U26" s="59">
        <v>1</v>
      </c>
      <c r="V26" s="58"/>
      <c r="W26" s="14"/>
      <c r="X26" s="58">
        <v>10</v>
      </c>
      <c r="Y26" s="59">
        <v>2</v>
      </c>
      <c r="Z26" s="10"/>
      <c r="AA26" s="59">
        <v>1</v>
      </c>
      <c r="AB26" s="58">
        <v>2</v>
      </c>
      <c r="AC26" s="25"/>
      <c r="AD26" s="19">
        <f t="shared" si="1"/>
        <v>36</v>
      </c>
      <c r="AE26" s="19">
        <f t="shared" si="0"/>
        <v>14</v>
      </c>
      <c r="AF26" s="20">
        <f>0.25*12+0.5*2+0.75</f>
        <v>4.75</v>
      </c>
      <c r="AG26" s="20">
        <f>AF26*AD26</f>
        <v>171</v>
      </c>
      <c r="AH26">
        <v>3</v>
      </c>
      <c r="AJ26" s="5" t="s">
        <v>76</v>
      </c>
    </row>
    <row r="27" spans="1:36" x14ac:dyDescent="0.25">
      <c r="A27" s="8" t="s">
        <v>21</v>
      </c>
      <c r="B27" s="31"/>
      <c r="C27" s="31"/>
      <c r="D27" s="56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32"/>
      <c r="AD27" s="11"/>
      <c r="AE27" s="11"/>
      <c r="AF27" s="11"/>
      <c r="AG27" s="11"/>
      <c r="AH27" s="11"/>
      <c r="AI27" s="11"/>
      <c r="AJ27" s="8" t="s">
        <v>21</v>
      </c>
    </row>
    <row r="28" spans="1:36" x14ac:dyDescent="0.25">
      <c r="A28" s="4" t="s">
        <v>136</v>
      </c>
      <c r="B28" s="24" t="s">
        <v>244</v>
      </c>
      <c r="C28" s="63">
        <v>1</v>
      </c>
      <c r="D28" s="63">
        <v>1</v>
      </c>
      <c r="E28" s="58">
        <v>1</v>
      </c>
      <c r="F28" s="59">
        <v>1</v>
      </c>
      <c r="G28" s="58">
        <v>1</v>
      </c>
      <c r="H28" s="58">
        <v>1</v>
      </c>
      <c r="I28" s="59">
        <v>1</v>
      </c>
      <c r="J28" s="58">
        <v>1</v>
      </c>
      <c r="K28" s="59">
        <v>1</v>
      </c>
      <c r="L28" s="58">
        <v>1</v>
      </c>
      <c r="M28" s="59">
        <v>1</v>
      </c>
      <c r="N28" s="10"/>
      <c r="O28" s="59">
        <v>1</v>
      </c>
      <c r="P28" s="59">
        <v>1</v>
      </c>
      <c r="Q28" s="59">
        <v>1</v>
      </c>
      <c r="R28" s="14"/>
      <c r="S28" s="14"/>
      <c r="T28" s="58">
        <v>1</v>
      </c>
      <c r="U28" s="59">
        <v>1</v>
      </c>
      <c r="V28" s="58">
        <v>1</v>
      </c>
      <c r="W28" s="59">
        <v>1</v>
      </c>
      <c r="X28" s="10"/>
      <c r="Y28" s="59">
        <v>1</v>
      </c>
      <c r="Z28" s="58">
        <v>1</v>
      </c>
      <c r="AA28" s="59">
        <v>1</v>
      </c>
      <c r="AB28" s="58">
        <v>1</v>
      </c>
      <c r="AC28" s="25"/>
      <c r="AD28" s="19">
        <f t="shared" si="1"/>
        <v>22</v>
      </c>
      <c r="AE28" s="19">
        <f t="shared" si="0"/>
        <v>22</v>
      </c>
      <c r="AF28" s="20">
        <f>0.1*24+0.1*12+0.1+0.08+2+0.5</f>
        <v>6.2800000000000011</v>
      </c>
      <c r="AG28" s="20">
        <f>AF28*AD28</f>
        <v>138.16000000000003</v>
      </c>
      <c r="AH28">
        <v>3</v>
      </c>
      <c r="AJ28" s="4" t="s">
        <v>22</v>
      </c>
    </row>
    <row r="29" spans="1:36" x14ac:dyDescent="0.25">
      <c r="A29" s="4" t="s">
        <v>137</v>
      </c>
      <c r="B29" s="24" t="s">
        <v>244</v>
      </c>
      <c r="C29" s="14"/>
      <c r="D29" s="14"/>
      <c r="E29" s="58">
        <v>1</v>
      </c>
      <c r="F29" s="59"/>
      <c r="G29" s="58"/>
      <c r="H29" s="58"/>
      <c r="I29" s="59">
        <v>1</v>
      </c>
      <c r="J29" s="58">
        <v>1</v>
      </c>
      <c r="K29" s="14"/>
      <c r="L29" s="58">
        <v>2</v>
      </c>
      <c r="M29" s="59">
        <v>1</v>
      </c>
      <c r="N29" s="10"/>
      <c r="O29" s="14"/>
      <c r="P29" s="59">
        <v>1</v>
      </c>
      <c r="Q29" s="59">
        <v>1</v>
      </c>
      <c r="R29" s="14"/>
      <c r="S29" s="14"/>
      <c r="T29" s="58">
        <v>1</v>
      </c>
      <c r="U29" s="59"/>
      <c r="V29" s="58"/>
      <c r="W29" s="14"/>
      <c r="X29" s="58">
        <v>2</v>
      </c>
      <c r="Y29" s="59">
        <v>1</v>
      </c>
      <c r="Z29" s="10"/>
      <c r="AA29" s="14"/>
      <c r="AB29" s="10"/>
      <c r="AC29" s="25"/>
      <c r="AD29" s="19">
        <f t="shared" si="1"/>
        <v>12</v>
      </c>
      <c r="AE29" s="19">
        <f t="shared" si="0"/>
        <v>10</v>
      </c>
      <c r="AF29" s="20">
        <f>0.2*24+0.16+4+2+4*0.25+0.33</f>
        <v>12.290000000000001</v>
      </c>
      <c r="AG29" s="20">
        <f t="shared" ref="AG29:AG37" si="2">AF29*AD29</f>
        <v>147.48000000000002</v>
      </c>
      <c r="AH29">
        <v>3</v>
      </c>
      <c r="AJ29" s="4" t="s">
        <v>23</v>
      </c>
    </row>
    <row r="30" spans="1:36" x14ac:dyDescent="0.25">
      <c r="A30" s="4" t="s">
        <v>138</v>
      </c>
      <c r="B30" s="24" t="s">
        <v>244</v>
      </c>
      <c r="C30" s="59">
        <v>1</v>
      </c>
      <c r="D30" s="59">
        <v>2</v>
      </c>
      <c r="E30" s="58">
        <v>1</v>
      </c>
      <c r="F30" s="59">
        <v>1</v>
      </c>
      <c r="G30" s="58">
        <v>1</v>
      </c>
      <c r="H30" s="58"/>
      <c r="I30" s="59">
        <v>1</v>
      </c>
      <c r="J30" s="58">
        <v>1</v>
      </c>
      <c r="K30" s="59">
        <v>1</v>
      </c>
      <c r="L30" s="58">
        <v>1</v>
      </c>
      <c r="M30" s="59">
        <v>1</v>
      </c>
      <c r="N30" s="10"/>
      <c r="O30" s="59">
        <v>1</v>
      </c>
      <c r="P30" s="59"/>
      <c r="Q30" s="59"/>
      <c r="R30" s="14"/>
      <c r="S30" s="14"/>
      <c r="T30" s="58">
        <v>1</v>
      </c>
      <c r="U30" s="59">
        <v>1</v>
      </c>
      <c r="V30" s="58">
        <v>1</v>
      </c>
      <c r="W30" s="59">
        <v>1</v>
      </c>
      <c r="X30" s="10"/>
      <c r="Y30" s="59">
        <v>1</v>
      </c>
      <c r="Z30" s="58">
        <v>1</v>
      </c>
      <c r="AA30" s="14"/>
      <c r="AB30" s="58">
        <v>1</v>
      </c>
      <c r="AC30" s="25"/>
      <c r="AD30" s="19">
        <f t="shared" si="1"/>
        <v>19</v>
      </c>
      <c r="AE30" s="19">
        <f t="shared" si="0"/>
        <v>18</v>
      </c>
      <c r="AF30" s="20">
        <f>0.2*24+0.16+4+2+4*0.25+0.33</f>
        <v>12.290000000000001</v>
      </c>
      <c r="AG30" s="20">
        <f t="shared" si="2"/>
        <v>233.51000000000002</v>
      </c>
      <c r="AH30">
        <v>3</v>
      </c>
      <c r="AJ30" s="4" t="s">
        <v>24</v>
      </c>
    </row>
    <row r="31" spans="1:36" x14ac:dyDescent="0.25">
      <c r="A31" s="4" t="s">
        <v>25</v>
      </c>
      <c r="B31" s="24" t="s">
        <v>244</v>
      </c>
      <c r="C31" s="14"/>
      <c r="D31" s="14"/>
      <c r="E31" s="58"/>
      <c r="F31" s="59"/>
      <c r="G31" s="58"/>
      <c r="H31" s="58"/>
      <c r="I31" s="14"/>
      <c r="J31" s="58"/>
      <c r="K31" s="14"/>
      <c r="L31" s="10"/>
      <c r="M31" s="59"/>
      <c r="N31" s="10"/>
      <c r="O31" s="14"/>
      <c r="P31" s="59"/>
      <c r="Q31" s="59"/>
      <c r="R31" s="14"/>
      <c r="S31" s="14"/>
      <c r="T31" s="10"/>
      <c r="U31" s="59"/>
      <c r="V31" s="58"/>
      <c r="W31" s="14"/>
      <c r="X31" s="10"/>
      <c r="Y31" s="59"/>
      <c r="Z31" s="10"/>
      <c r="AA31" s="14"/>
      <c r="AB31" s="10"/>
      <c r="AC31" s="25"/>
      <c r="AD31" s="19">
        <f t="shared" si="1"/>
        <v>0</v>
      </c>
      <c r="AE31" s="19">
        <f t="shared" si="0"/>
        <v>0</v>
      </c>
      <c r="AF31" s="20">
        <f>0.2*24+0.16+4+2+4*0.25+0.33</f>
        <v>12.290000000000001</v>
      </c>
      <c r="AG31" s="20">
        <f t="shared" si="2"/>
        <v>0</v>
      </c>
      <c r="AH31">
        <v>3</v>
      </c>
      <c r="AJ31" s="4" t="s">
        <v>25</v>
      </c>
    </row>
    <row r="32" spans="1:36" x14ac:dyDescent="0.25">
      <c r="A32" s="4" t="s">
        <v>26</v>
      </c>
      <c r="B32" s="24" t="s">
        <v>244</v>
      </c>
      <c r="C32" s="14"/>
      <c r="D32" s="14"/>
      <c r="E32" s="58"/>
      <c r="F32" s="59"/>
      <c r="G32" s="58"/>
      <c r="H32" s="58"/>
      <c r="I32" s="14"/>
      <c r="J32" s="58"/>
      <c r="K32" s="14"/>
      <c r="L32" s="10"/>
      <c r="M32" s="59"/>
      <c r="N32" s="10"/>
      <c r="O32" s="14"/>
      <c r="P32" s="59"/>
      <c r="Q32" s="59"/>
      <c r="R32" s="14"/>
      <c r="S32" s="14"/>
      <c r="T32" s="10"/>
      <c r="U32" s="59"/>
      <c r="V32" s="58"/>
      <c r="W32" s="14"/>
      <c r="X32" s="10"/>
      <c r="Y32" s="59"/>
      <c r="Z32" s="10"/>
      <c r="AA32" s="14"/>
      <c r="AB32" s="10"/>
      <c r="AC32" s="25"/>
      <c r="AD32" s="19">
        <f t="shared" si="1"/>
        <v>0</v>
      </c>
      <c r="AE32" s="19">
        <f t="shared" si="0"/>
        <v>0</v>
      </c>
      <c r="AF32" s="20">
        <f>0.2*24+0.16+4+2+4*0.25+0.33</f>
        <v>12.290000000000001</v>
      </c>
      <c r="AG32" s="20">
        <f t="shared" si="2"/>
        <v>0</v>
      </c>
      <c r="AH32">
        <v>3</v>
      </c>
      <c r="AJ32" s="4" t="s">
        <v>26</v>
      </c>
    </row>
    <row r="33" spans="1:36" x14ac:dyDescent="0.25">
      <c r="A33" s="4" t="s">
        <v>139</v>
      </c>
      <c r="B33" s="24" t="s">
        <v>244</v>
      </c>
      <c r="C33" s="40"/>
      <c r="D33" s="40"/>
      <c r="E33" s="58"/>
      <c r="F33" s="59"/>
      <c r="G33" s="58"/>
      <c r="H33" s="58"/>
      <c r="I33" s="14"/>
      <c r="J33" s="58"/>
      <c r="K33" s="14"/>
      <c r="L33" s="10"/>
      <c r="M33" s="59"/>
      <c r="N33" s="10"/>
      <c r="O33" s="14"/>
      <c r="P33" s="59"/>
      <c r="Q33" s="59"/>
      <c r="R33" s="14"/>
      <c r="S33" s="14"/>
      <c r="T33" s="10"/>
      <c r="U33" s="59"/>
      <c r="V33" s="58"/>
      <c r="W33" s="14"/>
      <c r="X33" s="10"/>
      <c r="Y33" s="59"/>
      <c r="Z33" s="10"/>
      <c r="AA33" s="14"/>
      <c r="AB33" s="10"/>
      <c r="AC33" s="25"/>
      <c r="AD33" s="19">
        <f t="shared" si="1"/>
        <v>0</v>
      </c>
      <c r="AE33" s="19">
        <f t="shared" si="0"/>
        <v>0</v>
      </c>
      <c r="AF33" s="20">
        <f>0.75*12+1*2+1.5+0.5*0.5+1*0.2</f>
        <v>12.95</v>
      </c>
      <c r="AG33" s="20">
        <f t="shared" si="2"/>
        <v>0</v>
      </c>
      <c r="AH33">
        <v>3</v>
      </c>
      <c r="AJ33" s="4" t="s">
        <v>27</v>
      </c>
    </row>
    <row r="34" spans="1:36" x14ac:dyDescent="0.25">
      <c r="A34" s="4" t="s">
        <v>140</v>
      </c>
      <c r="B34" s="24" t="s">
        <v>244</v>
      </c>
      <c r="C34" s="59">
        <v>1</v>
      </c>
      <c r="D34" s="59">
        <v>1</v>
      </c>
      <c r="E34" s="58"/>
      <c r="F34" s="59"/>
      <c r="G34" s="58"/>
      <c r="H34" s="58"/>
      <c r="I34" s="14"/>
      <c r="J34" s="58"/>
      <c r="K34" s="14"/>
      <c r="L34" s="58">
        <v>1</v>
      </c>
      <c r="M34" s="59">
        <v>1</v>
      </c>
      <c r="N34" s="10"/>
      <c r="O34" s="59">
        <v>1</v>
      </c>
      <c r="P34" s="59"/>
      <c r="Q34" s="59"/>
      <c r="R34" s="14"/>
      <c r="S34" s="14"/>
      <c r="T34" s="58">
        <v>1</v>
      </c>
      <c r="U34" s="59">
        <v>1</v>
      </c>
      <c r="V34" s="58">
        <v>1</v>
      </c>
      <c r="W34" s="59">
        <v>1</v>
      </c>
      <c r="X34" s="10"/>
      <c r="Y34" s="59">
        <v>1</v>
      </c>
      <c r="Z34" s="58">
        <v>1</v>
      </c>
      <c r="AA34" s="14"/>
      <c r="AB34" s="10"/>
      <c r="AC34" s="25"/>
      <c r="AD34" s="19">
        <f t="shared" si="1"/>
        <v>11</v>
      </c>
      <c r="AE34" s="19">
        <f t="shared" si="0"/>
        <v>11</v>
      </c>
      <c r="AF34" s="20">
        <f>0.75*12+1*2+1.5+0.5*0.5+1*0.2</f>
        <v>12.95</v>
      </c>
      <c r="AG34" s="20">
        <f t="shared" si="2"/>
        <v>142.44999999999999</v>
      </c>
      <c r="AH34">
        <v>3</v>
      </c>
      <c r="AJ34" s="4" t="s">
        <v>28</v>
      </c>
    </row>
    <row r="35" spans="1:36" x14ac:dyDescent="0.25">
      <c r="A35" s="4" t="s">
        <v>141</v>
      </c>
      <c r="B35" s="24" t="s">
        <v>244</v>
      </c>
      <c r="C35" s="14"/>
      <c r="D35" s="14"/>
      <c r="E35" s="58">
        <v>1</v>
      </c>
      <c r="F35" s="59"/>
      <c r="G35" s="58"/>
      <c r="H35" s="58"/>
      <c r="I35" s="59">
        <v>2</v>
      </c>
      <c r="J35" s="58">
        <v>1</v>
      </c>
      <c r="K35" s="14"/>
      <c r="L35" s="58">
        <v>1</v>
      </c>
      <c r="M35" s="59"/>
      <c r="N35" s="10"/>
      <c r="O35" s="59">
        <v>1</v>
      </c>
      <c r="P35" s="59"/>
      <c r="Q35" s="59"/>
      <c r="R35" s="14"/>
      <c r="S35" s="14"/>
      <c r="T35" s="58">
        <v>1</v>
      </c>
      <c r="U35" s="59"/>
      <c r="V35" s="58"/>
      <c r="W35" s="14"/>
      <c r="X35" s="58">
        <v>2</v>
      </c>
      <c r="Y35" s="59"/>
      <c r="Z35" s="10"/>
      <c r="AA35" s="14"/>
      <c r="AB35" s="10"/>
      <c r="AC35" s="25"/>
      <c r="AD35" s="19">
        <f t="shared" si="1"/>
        <v>9</v>
      </c>
      <c r="AE35" s="19">
        <f t="shared" si="0"/>
        <v>7</v>
      </c>
      <c r="AF35" s="20">
        <f>0.8*12+1*2+1.5+0.75*0.5+1*0.2</f>
        <v>13.675000000000001</v>
      </c>
      <c r="AG35" s="20">
        <f t="shared" si="2"/>
        <v>123.075</v>
      </c>
      <c r="AH35">
        <v>3</v>
      </c>
      <c r="AJ35" s="4" t="s">
        <v>29</v>
      </c>
    </row>
    <row r="36" spans="1:36" x14ac:dyDescent="0.25">
      <c r="A36" s="4" t="s">
        <v>30</v>
      </c>
      <c r="B36" s="24"/>
      <c r="C36" s="14"/>
      <c r="D36" s="14"/>
      <c r="E36" s="10"/>
      <c r="F36" s="14"/>
      <c r="G36" s="10"/>
      <c r="H36" s="10"/>
      <c r="I36" s="14"/>
      <c r="J36" s="10"/>
      <c r="K36" s="14"/>
      <c r="L36" s="10"/>
      <c r="M36" s="14"/>
      <c r="N36" s="10"/>
      <c r="O36" s="14"/>
      <c r="P36" s="14"/>
      <c r="Q36" s="14"/>
      <c r="R36" s="14"/>
      <c r="S36" s="14"/>
      <c r="T36" s="10"/>
      <c r="U36" s="14"/>
      <c r="V36" s="10"/>
      <c r="W36" s="14"/>
      <c r="X36" s="10"/>
      <c r="Y36" s="14"/>
      <c r="Z36" s="10"/>
      <c r="AA36" s="14"/>
      <c r="AB36" s="10"/>
      <c r="AC36" s="25"/>
      <c r="AD36" s="19">
        <f t="shared" si="1"/>
        <v>0</v>
      </c>
      <c r="AE36" s="19">
        <f t="shared" si="0"/>
        <v>0</v>
      </c>
      <c r="AF36" s="20">
        <f>1*12+1*2+1.5+0.75*0.5+1*0.2</f>
        <v>16.074999999999999</v>
      </c>
      <c r="AG36" s="20">
        <f t="shared" si="2"/>
        <v>0</v>
      </c>
      <c r="AH36">
        <v>3</v>
      </c>
      <c r="AJ36" s="4" t="s">
        <v>30</v>
      </c>
    </row>
    <row r="37" spans="1:36" x14ac:dyDescent="0.25">
      <c r="A37" s="4" t="s">
        <v>31</v>
      </c>
      <c r="B37" s="24"/>
      <c r="C37" s="14"/>
      <c r="D37" s="14"/>
      <c r="E37" s="10"/>
      <c r="F37" s="14"/>
      <c r="G37" s="10"/>
      <c r="H37" s="10"/>
      <c r="I37" s="14"/>
      <c r="J37" s="10"/>
      <c r="K37" s="14"/>
      <c r="L37" s="10"/>
      <c r="M37" s="14"/>
      <c r="N37" s="10"/>
      <c r="O37" s="14"/>
      <c r="P37" s="14"/>
      <c r="Q37" s="14"/>
      <c r="R37" s="14"/>
      <c r="S37" s="14"/>
      <c r="T37" s="10"/>
      <c r="U37" s="14"/>
      <c r="V37" s="10"/>
      <c r="W37" s="14"/>
      <c r="X37" s="10"/>
      <c r="Y37" s="14"/>
      <c r="Z37" s="10"/>
      <c r="AA37" s="14"/>
      <c r="AB37" s="10"/>
      <c r="AC37" s="25"/>
      <c r="AD37" s="19">
        <f t="shared" si="1"/>
        <v>0</v>
      </c>
      <c r="AE37" s="19">
        <f t="shared" si="0"/>
        <v>0</v>
      </c>
      <c r="AF37" s="20">
        <f>1*12+1*2+1.5+0.75*0.5+1*0.2</f>
        <v>16.074999999999999</v>
      </c>
      <c r="AG37" s="20">
        <f t="shared" si="2"/>
        <v>0</v>
      </c>
      <c r="AH37">
        <v>3</v>
      </c>
      <c r="AJ37" s="4" t="s">
        <v>31</v>
      </c>
    </row>
    <row r="38" spans="1:36" x14ac:dyDescent="0.25">
      <c r="A38" s="72" t="s">
        <v>257</v>
      </c>
      <c r="B38" s="24" t="s">
        <v>244</v>
      </c>
      <c r="C38" s="14">
        <v>53</v>
      </c>
      <c r="D38" s="14">
        <v>84</v>
      </c>
      <c r="E38" s="10">
        <v>44</v>
      </c>
      <c r="F38" s="14">
        <v>75</v>
      </c>
      <c r="G38" s="10">
        <v>44</v>
      </c>
      <c r="H38" s="10">
        <v>25</v>
      </c>
      <c r="I38" s="14">
        <v>48</v>
      </c>
      <c r="J38" s="10">
        <v>55</v>
      </c>
      <c r="K38" s="14">
        <v>23</v>
      </c>
      <c r="L38" s="10">
        <v>87</v>
      </c>
      <c r="M38" s="14">
        <v>54</v>
      </c>
      <c r="N38" s="10">
        <v>15</v>
      </c>
      <c r="O38" s="14">
        <v>82</v>
      </c>
      <c r="P38" s="14">
        <v>19</v>
      </c>
      <c r="Q38" s="14">
        <v>80</v>
      </c>
      <c r="R38" s="14">
        <v>16</v>
      </c>
      <c r="S38" s="14">
        <v>19</v>
      </c>
      <c r="T38" s="10">
        <v>34</v>
      </c>
      <c r="U38" s="14">
        <v>46</v>
      </c>
      <c r="V38" s="10">
        <v>50</v>
      </c>
      <c r="W38" s="14">
        <v>45</v>
      </c>
      <c r="X38" s="10">
        <v>83</v>
      </c>
      <c r="Y38" s="14">
        <v>65</v>
      </c>
      <c r="Z38" s="10">
        <v>39</v>
      </c>
      <c r="AA38" s="14">
        <v>43</v>
      </c>
      <c r="AB38" s="74">
        <v>30</v>
      </c>
      <c r="AC38" s="73"/>
      <c r="AG38" s="20"/>
      <c r="AJ38" s="72"/>
    </row>
    <row r="39" spans="1:36" x14ac:dyDescent="0.25">
      <c r="A39" s="72" t="s">
        <v>258</v>
      </c>
      <c r="B39" s="24" t="s">
        <v>244</v>
      </c>
      <c r="C39" s="14">
        <v>52</v>
      </c>
      <c r="D39" s="14">
        <v>81</v>
      </c>
      <c r="E39" s="10">
        <v>33</v>
      </c>
      <c r="F39" s="14">
        <v>69</v>
      </c>
      <c r="G39" s="10">
        <v>38</v>
      </c>
      <c r="H39" s="10">
        <v>4</v>
      </c>
      <c r="I39" s="14">
        <v>35</v>
      </c>
      <c r="J39" s="10">
        <v>49</v>
      </c>
      <c r="K39" s="14">
        <v>16</v>
      </c>
      <c r="L39" s="10">
        <v>69</v>
      </c>
      <c r="M39" s="14">
        <v>40</v>
      </c>
      <c r="N39" s="10">
        <v>0</v>
      </c>
      <c r="O39" s="14">
        <v>67</v>
      </c>
      <c r="P39" s="14">
        <v>14</v>
      </c>
      <c r="Q39" s="14">
        <v>61</v>
      </c>
      <c r="R39" s="14">
        <v>6</v>
      </c>
      <c r="S39" s="14">
        <v>12</v>
      </c>
      <c r="T39" s="10">
        <v>26</v>
      </c>
      <c r="U39" s="14">
        <v>41</v>
      </c>
      <c r="V39" s="10">
        <v>44</v>
      </c>
      <c r="W39" s="14">
        <v>37</v>
      </c>
      <c r="X39" s="10">
        <v>0</v>
      </c>
      <c r="Y39" s="14">
        <v>48</v>
      </c>
      <c r="Z39" s="10">
        <v>29</v>
      </c>
      <c r="AA39" s="14">
        <v>25</v>
      </c>
      <c r="AB39" s="74">
        <v>24</v>
      </c>
      <c r="AC39" s="73"/>
      <c r="AG39" s="20"/>
      <c r="AJ39" s="72"/>
    </row>
    <row r="40" spans="1:36" x14ac:dyDescent="0.25">
      <c r="A40" s="8" t="s">
        <v>32</v>
      </c>
      <c r="B40" s="3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32"/>
      <c r="AD40" s="11"/>
      <c r="AE40" s="11"/>
      <c r="AF40" s="11"/>
      <c r="AG40" s="11"/>
      <c r="AH40" s="11"/>
      <c r="AI40" s="11"/>
      <c r="AJ40" s="8" t="s">
        <v>32</v>
      </c>
    </row>
    <row r="41" spans="1:36" x14ac:dyDescent="0.25">
      <c r="A41" s="4" t="s">
        <v>142</v>
      </c>
      <c r="B41" s="24" t="s">
        <v>244</v>
      </c>
      <c r="C41" s="59">
        <v>2</v>
      </c>
      <c r="D41" s="59">
        <v>23</v>
      </c>
      <c r="E41" s="58">
        <v>10</v>
      </c>
      <c r="F41" s="59">
        <v>3</v>
      </c>
      <c r="G41" s="58">
        <v>2</v>
      </c>
      <c r="H41" s="58">
        <v>3</v>
      </c>
      <c r="I41" s="59">
        <v>6</v>
      </c>
      <c r="J41" s="58">
        <v>4</v>
      </c>
      <c r="K41" s="59">
        <v>2</v>
      </c>
      <c r="L41" s="58">
        <v>10</v>
      </c>
      <c r="M41" s="59"/>
      <c r="N41" s="10"/>
      <c r="O41" s="59">
        <v>6</v>
      </c>
      <c r="P41" s="59"/>
      <c r="Q41" s="59">
        <v>2</v>
      </c>
      <c r="R41" s="14"/>
      <c r="S41" s="14"/>
      <c r="T41" s="10"/>
      <c r="U41" s="59">
        <v>33</v>
      </c>
      <c r="V41" s="58">
        <v>5</v>
      </c>
      <c r="W41" s="59">
        <v>7</v>
      </c>
      <c r="X41" s="58">
        <v>6</v>
      </c>
      <c r="Y41" s="59">
        <v>4</v>
      </c>
      <c r="Z41" s="58">
        <v>19</v>
      </c>
      <c r="AA41" s="59">
        <v>3</v>
      </c>
      <c r="AB41" s="10"/>
      <c r="AC41" s="25"/>
      <c r="AD41" s="19">
        <f t="shared" si="1"/>
        <v>150</v>
      </c>
      <c r="AE41" s="19">
        <f t="shared" si="0"/>
        <v>19</v>
      </c>
      <c r="AF41" s="20">
        <f>0.15*12+0.5*2*0.5</f>
        <v>2.2999999999999998</v>
      </c>
      <c r="AG41" s="20">
        <f t="shared" ref="AG41:AG60" si="3">AF41*AD41</f>
        <v>345</v>
      </c>
      <c r="AH41">
        <v>3</v>
      </c>
      <c r="AJ41" s="4" t="s">
        <v>33</v>
      </c>
    </row>
    <row r="42" spans="1:36" x14ac:dyDescent="0.25">
      <c r="A42" s="4" t="s">
        <v>143</v>
      </c>
      <c r="B42" s="24" t="s">
        <v>244</v>
      </c>
      <c r="C42" s="14"/>
      <c r="D42" s="14"/>
      <c r="E42" s="58"/>
      <c r="F42" s="59"/>
      <c r="G42" s="58"/>
      <c r="H42" s="58">
        <v>2</v>
      </c>
      <c r="I42" s="14"/>
      <c r="J42" s="58"/>
      <c r="K42" s="14"/>
      <c r="L42" s="10"/>
      <c r="M42" s="59"/>
      <c r="N42" s="10"/>
      <c r="O42" s="14"/>
      <c r="P42" s="59"/>
      <c r="Q42" s="59"/>
      <c r="R42" s="14"/>
      <c r="S42" s="14"/>
      <c r="T42" s="10"/>
      <c r="U42" s="59"/>
      <c r="V42" s="58">
        <v>1</v>
      </c>
      <c r="W42" s="14"/>
      <c r="X42" s="10"/>
      <c r="Y42" s="59"/>
      <c r="Z42" s="58">
        <v>2</v>
      </c>
      <c r="AA42" s="59">
        <v>7</v>
      </c>
      <c r="AB42" s="10"/>
      <c r="AC42" s="25"/>
      <c r="AD42" s="19">
        <f t="shared" si="1"/>
        <v>12</v>
      </c>
      <c r="AE42" s="19">
        <f t="shared" si="0"/>
        <v>4</v>
      </c>
      <c r="AF42" s="20">
        <f>0.25*12+0.5*2*0.5</f>
        <v>3.5</v>
      </c>
      <c r="AG42" s="20">
        <f t="shared" si="3"/>
        <v>42</v>
      </c>
      <c r="AH42">
        <v>3</v>
      </c>
      <c r="AJ42" s="4" t="s">
        <v>34</v>
      </c>
    </row>
    <row r="43" spans="1:36" x14ac:dyDescent="0.25">
      <c r="A43" s="4" t="s">
        <v>144</v>
      </c>
      <c r="B43" s="24" t="s">
        <v>244</v>
      </c>
      <c r="C43" s="14"/>
      <c r="D43" s="14"/>
      <c r="E43" s="58"/>
      <c r="F43" s="59"/>
      <c r="G43" s="58"/>
      <c r="H43" s="58"/>
      <c r="I43" s="14"/>
      <c r="J43" s="58"/>
      <c r="K43" s="14"/>
      <c r="L43" s="10"/>
      <c r="M43" s="59"/>
      <c r="N43" s="10"/>
      <c r="O43" s="14"/>
      <c r="P43" s="59"/>
      <c r="Q43" s="59"/>
      <c r="R43" s="14"/>
      <c r="S43" s="14"/>
      <c r="T43" s="10"/>
      <c r="U43" s="59"/>
      <c r="V43" s="58"/>
      <c r="W43" s="14"/>
      <c r="X43" s="10"/>
      <c r="Y43" s="59"/>
      <c r="Z43" s="10"/>
      <c r="AA43" s="14"/>
      <c r="AB43" s="10"/>
      <c r="AC43" s="25"/>
      <c r="AD43" s="19">
        <f t="shared" si="1"/>
        <v>0</v>
      </c>
      <c r="AE43" s="19">
        <f t="shared" si="0"/>
        <v>0</v>
      </c>
      <c r="AF43" s="20">
        <f>0.15*12+0.5*2*0.5</f>
        <v>2.2999999999999998</v>
      </c>
      <c r="AG43" s="20">
        <f t="shared" si="3"/>
        <v>0</v>
      </c>
      <c r="AH43">
        <v>3</v>
      </c>
      <c r="AJ43" s="4" t="s">
        <v>35</v>
      </c>
    </row>
    <row r="44" spans="1:36" x14ac:dyDescent="0.25">
      <c r="A44" s="4" t="s">
        <v>145</v>
      </c>
      <c r="B44" s="24" t="s">
        <v>244</v>
      </c>
      <c r="C44" s="14"/>
      <c r="D44" s="59">
        <v>3</v>
      </c>
      <c r="E44" s="58"/>
      <c r="F44" s="59">
        <v>11</v>
      </c>
      <c r="G44" s="58">
        <v>4</v>
      </c>
      <c r="H44" s="58">
        <v>1</v>
      </c>
      <c r="I44" s="14"/>
      <c r="J44" s="58">
        <v>1</v>
      </c>
      <c r="K44" s="59">
        <v>2</v>
      </c>
      <c r="L44" s="10"/>
      <c r="M44" s="59"/>
      <c r="N44" s="10"/>
      <c r="O44" s="14"/>
      <c r="P44" s="59"/>
      <c r="Q44" s="59">
        <v>1</v>
      </c>
      <c r="R44" s="14"/>
      <c r="S44" s="14"/>
      <c r="T44" s="10"/>
      <c r="U44" s="59"/>
      <c r="V44" s="58">
        <v>1</v>
      </c>
      <c r="W44" s="59">
        <v>1</v>
      </c>
      <c r="X44" s="10"/>
      <c r="Y44" s="59">
        <v>2</v>
      </c>
      <c r="Z44" s="58">
        <v>2</v>
      </c>
      <c r="AA44" s="59">
        <v>1</v>
      </c>
      <c r="AB44" s="58">
        <v>3</v>
      </c>
      <c r="AC44" s="25"/>
      <c r="AD44" s="19">
        <f t="shared" si="1"/>
        <v>33</v>
      </c>
      <c r="AE44" s="19">
        <f t="shared" si="0"/>
        <v>13</v>
      </c>
      <c r="AF44" s="20">
        <f>0.25*12+0.5*2*0.5</f>
        <v>3.5</v>
      </c>
      <c r="AG44" s="20">
        <f t="shared" si="3"/>
        <v>115.5</v>
      </c>
      <c r="AH44">
        <v>3</v>
      </c>
      <c r="AJ44" s="4" t="s">
        <v>36</v>
      </c>
    </row>
    <row r="45" spans="1:36" x14ac:dyDescent="0.25">
      <c r="A45" s="4" t="s">
        <v>146</v>
      </c>
      <c r="B45" s="24" t="s">
        <v>244</v>
      </c>
      <c r="C45" s="14"/>
      <c r="D45" s="14"/>
      <c r="E45" s="58"/>
      <c r="F45" s="59"/>
      <c r="G45" s="58"/>
      <c r="H45" s="58"/>
      <c r="I45" s="14"/>
      <c r="J45" s="58"/>
      <c r="K45" s="14"/>
      <c r="L45" s="10"/>
      <c r="M45" s="59"/>
      <c r="N45" s="10"/>
      <c r="O45" s="14"/>
      <c r="P45" s="59"/>
      <c r="Q45" s="59"/>
      <c r="R45" s="14"/>
      <c r="S45" s="14"/>
      <c r="T45" s="10"/>
      <c r="U45" s="59"/>
      <c r="V45" s="58"/>
      <c r="W45" s="59">
        <v>2</v>
      </c>
      <c r="X45" s="10"/>
      <c r="Y45" s="59"/>
      <c r="Z45" s="10"/>
      <c r="AA45" s="14"/>
      <c r="AB45" s="10"/>
      <c r="AC45" s="25"/>
      <c r="AD45" s="19">
        <f t="shared" si="1"/>
        <v>2</v>
      </c>
      <c r="AE45" s="19">
        <f t="shared" si="0"/>
        <v>1</v>
      </c>
      <c r="AF45" s="20">
        <f>0.25*12+0.5*2*0.5</f>
        <v>3.5</v>
      </c>
      <c r="AG45" s="20">
        <f t="shared" si="3"/>
        <v>7</v>
      </c>
      <c r="AH45">
        <v>3</v>
      </c>
      <c r="AJ45" s="4" t="s">
        <v>37</v>
      </c>
    </row>
    <row r="46" spans="1:36" x14ac:dyDescent="0.25">
      <c r="A46" s="4" t="s">
        <v>147</v>
      </c>
      <c r="B46" s="24" t="s">
        <v>244</v>
      </c>
      <c r="C46" s="14"/>
      <c r="D46" s="14"/>
      <c r="E46" s="58"/>
      <c r="F46" s="59"/>
      <c r="G46" s="58"/>
      <c r="H46" s="58"/>
      <c r="I46" s="14"/>
      <c r="J46" s="58"/>
      <c r="K46" s="14"/>
      <c r="L46" s="10"/>
      <c r="M46" s="59"/>
      <c r="N46" s="10"/>
      <c r="O46" s="14"/>
      <c r="P46" s="59"/>
      <c r="Q46" s="59"/>
      <c r="R46" s="14"/>
      <c r="S46" s="14"/>
      <c r="T46" s="10"/>
      <c r="U46" s="59"/>
      <c r="V46" s="58"/>
      <c r="W46" s="14"/>
      <c r="X46" s="10"/>
      <c r="Y46" s="59"/>
      <c r="Z46" s="10"/>
      <c r="AA46" s="14"/>
      <c r="AB46" s="58"/>
      <c r="AC46" s="25"/>
      <c r="AD46" s="19">
        <f t="shared" si="1"/>
        <v>0</v>
      </c>
      <c r="AE46" s="19">
        <f t="shared" si="0"/>
        <v>0</v>
      </c>
      <c r="AF46" s="20">
        <f>0.25*12+0.5*2*0.5</f>
        <v>3.5</v>
      </c>
      <c r="AG46" s="20">
        <f t="shared" si="3"/>
        <v>0</v>
      </c>
      <c r="AH46">
        <v>3</v>
      </c>
      <c r="AJ46" s="4" t="s">
        <v>38</v>
      </c>
    </row>
    <row r="47" spans="1:36" x14ac:dyDescent="0.25">
      <c r="A47" s="4" t="s">
        <v>148</v>
      </c>
      <c r="B47" s="24" t="s">
        <v>244</v>
      </c>
      <c r="C47" s="14"/>
      <c r="D47" s="14"/>
      <c r="E47" s="58">
        <v>3</v>
      </c>
      <c r="F47" s="14"/>
      <c r="G47" s="58"/>
      <c r="H47" s="58">
        <v>1</v>
      </c>
      <c r="I47" s="14"/>
      <c r="J47" s="58"/>
      <c r="K47" s="14"/>
      <c r="L47" s="10"/>
      <c r="M47" s="59"/>
      <c r="N47" s="10"/>
      <c r="O47" s="14"/>
      <c r="P47" s="59"/>
      <c r="Q47" s="59">
        <v>4</v>
      </c>
      <c r="R47" s="14"/>
      <c r="S47" s="14"/>
      <c r="T47" s="10"/>
      <c r="U47" s="59">
        <v>1</v>
      </c>
      <c r="V47" s="58">
        <v>6</v>
      </c>
      <c r="W47" s="14"/>
      <c r="X47" s="10"/>
      <c r="Y47" s="59"/>
      <c r="Z47" s="10"/>
      <c r="AA47" s="14"/>
      <c r="AB47" s="10"/>
      <c r="AC47" s="25"/>
      <c r="AD47" s="19">
        <f t="shared" si="1"/>
        <v>15</v>
      </c>
      <c r="AE47" s="19">
        <f t="shared" si="0"/>
        <v>5</v>
      </c>
      <c r="AF47" s="20">
        <f>0.33*12+0.5*2*0.5</f>
        <v>4.46</v>
      </c>
      <c r="AG47" s="20">
        <f t="shared" si="3"/>
        <v>66.900000000000006</v>
      </c>
      <c r="AH47">
        <v>3</v>
      </c>
      <c r="AJ47" s="4" t="s">
        <v>39</v>
      </c>
    </row>
    <row r="48" spans="1:36" x14ac:dyDescent="0.25">
      <c r="A48" s="4" t="s">
        <v>149</v>
      </c>
      <c r="B48" s="24" t="s">
        <v>244</v>
      </c>
      <c r="C48" s="59">
        <v>1</v>
      </c>
      <c r="D48" s="14"/>
      <c r="E48" s="58"/>
      <c r="F48" s="14"/>
      <c r="G48" s="58"/>
      <c r="H48" s="58"/>
      <c r="I48" s="14"/>
      <c r="J48" s="58"/>
      <c r="K48" s="14"/>
      <c r="L48" s="10"/>
      <c r="M48" s="59"/>
      <c r="N48" s="10"/>
      <c r="O48" s="59">
        <v>1</v>
      </c>
      <c r="P48" s="59"/>
      <c r="Q48" s="59"/>
      <c r="R48" s="14"/>
      <c r="S48" s="14"/>
      <c r="T48" s="10"/>
      <c r="U48" s="59"/>
      <c r="V48" s="58"/>
      <c r="W48" s="14"/>
      <c r="X48" s="10"/>
      <c r="Y48" s="59"/>
      <c r="Z48" s="10"/>
      <c r="AA48" s="14"/>
      <c r="AB48" s="10"/>
      <c r="AC48" s="25"/>
      <c r="AD48" s="19">
        <f t="shared" si="1"/>
        <v>2</v>
      </c>
      <c r="AE48" s="19">
        <f t="shared" si="0"/>
        <v>2</v>
      </c>
      <c r="AF48" s="20">
        <f>0.33*12+0.5*2*0.5</f>
        <v>4.46</v>
      </c>
      <c r="AG48" s="20">
        <f t="shared" si="3"/>
        <v>8.92</v>
      </c>
      <c r="AH48">
        <v>3</v>
      </c>
      <c r="AJ48" s="4" t="s">
        <v>40</v>
      </c>
    </row>
    <row r="49" spans="1:36" x14ac:dyDescent="0.25">
      <c r="A49" s="4" t="s">
        <v>41</v>
      </c>
      <c r="B49" s="24"/>
      <c r="C49" s="14"/>
      <c r="D49" s="14"/>
      <c r="E49" s="10"/>
      <c r="F49" s="14"/>
      <c r="G49" s="10"/>
      <c r="H49" s="10"/>
      <c r="I49" s="14"/>
      <c r="J49" s="10"/>
      <c r="K49" s="14"/>
      <c r="L49" s="10"/>
      <c r="M49" s="14"/>
      <c r="N49" s="10"/>
      <c r="O49" s="14"/>
      <c r="P49" s="14"/>
      <c r="Q49" s="14"/>
      <c r="R49" s="14"/>
      <c r="S49" s="14"/>
      <c r="T49" s="10"/>
      <c r="U49" s="14"/>
      <c r="V49" s="10"/>
      <c r="W49" s="14"/>
      <c r="X49" s="10"/>
      <c r="Y49" s="14"/>
      <c r="Z49" s="10"/>
      <c r="AA49" s="14"/>
      <c r="AB49" s="10"/>
      <c r="AC49" s="25"/>
      <c r="AD49" s="19">
        <f t="shared" si="1"/>
        <v>0</v>
      </c>
      <c r="AE49" s="19">
        <f t="shared" si="0"/>
        <v>0</v>
      </c>
      <c r="AG49" s="20">
        <f t="shared" si="3"/>
        <v>0</v>
      </c>
      <c r="AH49">
        <v>3</v>
      </c>
      <c r="AJ49" s="4" t="s">
        <v>41</v>
      </c>
    </row>
    <row r="50" spans="1:36" x14ac:dyDescent="0.25">
      <c r="A50" s="4" t="s">
        <v>150</v>
      </c>
      <c r="B50" s="24" t="s">
        <v>244</v>
      </c>
      <c r="C50" s="14"/>
      <c r="D50" s="14"/>
      <c r="E50" s="58"/>
      <c r="F50" s="14"/>
      <c r="G50" s="58"/>
      <c r="H50" s="58"/>
      <c r="I50" s="14"/>
      <c r="J50" s="58"/>
      <c r="K50" s="14"/>
      <c r="L50" s="10"/>
      <c r="M50" s="59"/>
      <c r="N50" s="10"/>
      <c r="O50" s="14"/>
      <c r="P50" s="59"/>
      <c r="Q50" s="59"/>
      <c r="R50" s="14"/>
      <c r="S50" s="14"/>
      <c r="T50" s="10"/>
      <c r="U50" s="59"/>
      <c r="V50" s="58"/>
      <c r="W50" s="14"/>
      <c r="X50" s="10"/>
      <c r="Y50" s="59"/>
      <c r="Z50" s="10"/>
      <c r="AA50" s="14"/>
      <c r="AB50" s="10"/>
      <c r="AC50" s="25"/>
      <c r="AD50" s="19">
        <f t="shared" si="1"/>
        <v>0</v>
      </c>
      <c r="AE50" s="19">
        <f t="shared" si="0"/>
        <v>0</v>
      </c>
      <c r="AF50" s="20">
        <f>0.25*12+0.5*2*0.5</f>
        <v>3.5</v>
      </c>
      <c r="AG50" s="20">
        <f t="shared" si="3"/>
        <v>0</v>
      </c>
      <c r="AH50">
        <v>3</v>
      </c>
      <c r="AJ50" s="4" t="s">
        <v>42</v>
      </c>
    </row>
    <row r="51" spans="1:36" x14ac:dyDescent="0.25">
      <c r="A51" s="4" t="s">
        <v>151</v>
      </c>
      <c r="B51" s="24" t="s">
        <v>244</v>
      </c>
      <c r="C51" s="59">
        <v>1</v>
      </c>
      <c r="D51" s="14"/>
      <c r="E51" s="58">
        <v>1</v>
      </c>
      <c r="F51" s="14"/>
      <c r="G51" s="58"/>
      <c r="H51" s="58"/>
      <c r="I51" s="14"/>
      <c r="J51" s="58"/>
      <c r="K51" s="14"/>
      <c r="L51" s="10"/>
      <c r="M51" s="59"/>
      <c r="N51" s="10"/>
      <c r="O51" s="14"/>
      <c r="P51" s="59"/>
      <c r="Q51" s="59"/>
      <c r="R51" s="14"/>
      <c r="S51" s="14"/>
      <c r="T51" s="10"/>
      <c r="U51" s="59"/>
      <c r="V51" s="58"/>
      <c r="W51" s="14"/>
      <c r="X51" s="10"/>
      <c r="Y51" s="59"/>
      <c r="Z51" s="10"/>
      <c r="AA51" s="14"/>
      <c r="AB51" s="10"/>
      <c r="AC51" s="25"/>
      <c r="AD51" s="19">
        <f t="shared" si="1"/>
        <v>2</v>
      </c>
      <c r="AE51" s="19">
        <f t="shared" si="0"/>
        <v>2</v>
      </c>
      <c r="AF51" s="20">
        <f>0.33*12+0.5*2*0.5</f>
        <v>4.46</v>
      </c>
      <c r="AG51" s="20">
        <f t="shared" si="3"/>
        <v>8.92</v>
      </c>
      <c r="AH51">
        <v>3</v>
      </c>
      <c r="AJ51" s="4" t="s">
        <v>43</v>
      </c>
    </row>
    <row r="52" spans="1:36" x14ac:dyDescent="0.25">
      <c r="A52" s="4" t="s">
        <v>152</v>
      </c>
      <c r="B52" s="24" t="s">
        <v>244</v>
      </c>
      <c r="C52" s="59">
        <v>1</v>
      </c>
      <c r="D52" s="59">
        <v>1</v>
      </c>
      <c r="E52" s="58"/>
      <c r="F52" s="14"/>
      <c r="G52" s="10"/>
      <c r="H52" s="58"/>
      <c r="I52" s="59">
        <v>2</v>
      </c>
      <c r="J52" s="58">
        <v>1</v>
      </c>
      <c r="K52" s="14"/>
      <c r="L52" s="58">
        <v>2</v>
      </c>
      <c r="M52" s="59">
        <v>1</v>
      </c>
      <c r="N52" s="10"/>
      <c r="O52" s="59">
        <v>1</v>
      </c>
      <c r="P52" s="59">
        <v>1</v>
      </c>
      <c r="Q52" s="59">
        <v>1</v>
      </c>
      <c r="R52" s="14"/>
      <c r="S52" s="14"/>
      <c r="T52" s="58">
        <v>1</v>
      </c>
      <c r="U52" s="59"/>
      <c r="V52" s="58"/>
      <c r="W52" s="14"/>
      <c r="X52" s="58">
        <v>1</v>
      </c>
      <c r="Y52" s="59">
        <v>1</v>
      </c>
      <c r="Z52" s="10"/>
      <c r="AA52" s="14"/>
      <c r="AB52" s="10"/>
      <c r="AC52" s="25"/>
      <c r="AD52" s="19">
        <f t="shared" si="1"/>
        <v>14</v>
      </c>
      <c r="AE52" s="19">
        <f t="shared" si="0"/>
        <v>12</v>
      </c>
      <c r="AF52" s="20">
        <f>0.5*12+0.5*2*0.5</f>
        <v>6.5</v>
      </c>
      <c r="AG52" s="20">
        <f t="shared" si="3"/>
        <v>91</v>
      </c>
      <c r="AH52">
        <v>3</v>
      </c>
      <c r="AJ52" s="4" t="s">
        <v>44</v>
      </c>
    </row>
    <row r="53" spans="1:36" x14ac:dyDescent="0.25">
      <c r="A53" s="4" t="s">
        <v>45</v>
      </c>
      <c r="B53" s="24"/>
      <c r="C53" s="14"/>
      <c r="D53" s="14"/>
      <c r="E53" s="10"/>
      <c r="F53" s="14"/>
      <c r="G53" s="10"/>
      <c r="H53" s="10"/>
      <c r="I53" s="14"/>
      <c r="J53" s="10"/>
      <c r="K53" s="14"/>
      <c r="L53" s="10"/>
      <c r="M53" s="14"/>
      <c r="N53" s="10"/>
      <c r="O53" s="14"/>
      <c r="P53" s="14"/>
      <c r="Q53" s="14"/>
      <c r="R53" s="14"/>
      <c r="S53" s="14"/>
      <c r="T53" s="10"/>
      <c r="U53" s="14"/>
      <c r="V53" s="10"/>
      <c r="W53" s="14"/>
      <c r="X53" s="10"/>
      <c r="Y53" s="14"/>
      <c r="Z53" s="10"/>
      <c r="AA53" s="14"/>
      <c r="AB53" s="10"/>
      <c r="AC53" s="25"/>
      <c r="AD53" s="19">
        <f t="shared" si="1"/>
        <v>0</v>
      </c>
      <c r="AE53" s="19">
        <f t="shared" si="0"/>
        <v>0</v>
      </c>
      <c r="AG53" s="20">
        <f t="shared" si="3"/>
        <v>0</v>
      </c>
      <c r="AH53">
        <v>3</v>
      </c>
      <c r="AJ53" s="4" t="s">
        <v>45</v>
      </c>
    </row>
    <row r="54" spans="1:36" x14ac:dyDescent="0.25">
      <c r="A54" s="4" t="s">
        <v>46</v>
      </c>
      <c r="B54" s="24"/>
      <c r="C54" s="14"/>
      <c r="D54" s="14"/>
      <c r="E54" s="10"/>
      <c r="F54" s="14"/>
      <c r="G54" s="10"/>
      <c r="H54" s="10"/>
      <c r="I54" s="14"/>
      <c r="J54" s="10"/>
      <c r="K54" s="14"/>
      <c r="L54" s="10"/>
      <c r="M54" s="14"/>
      <c r="N54" s="10"/>
      <c r="O54" s="14"/>
      <c r="P54" s="14"/>
      <c r="Q54" s="14"/>
      <c r="R54" s="14"/>
      <c r="S54" s="14"/>
      <c r="T54" s="10"/>
      <c r="U54" s="14"/>
      <c r="V54" s="10"/>
      <c r="W54" s="14"/>
      <c r="X54" s="10"/>
      <c r="Y54" s="14"/>
      <c r="Z54" s="10"/>
      <c r="AA54" s="14"/>
      <c r="AB54" s="10"/>
      <c r="AC54" s="25"/>
      <c r="AD54" s="19">
        <f t="shared" si="1"/>
        <v>0</v>
      </c>
      <c r="AE54" s="19">
        <f t="shared" si="0"/>
        <v>0</v>
      </c>
      <c r="AG54" s="20">
        <f t="shared" si="3"/>
        <v>0</v>
      </c>
      <c r="AH54">
        <v>3</v>
      </c>
      <c r="AJ54" s="4" t="s">
        <v>46</v>
      </c>
    </row>
    <row r="55" spans="1:36" x14ac:dyDescent="0.25">
      <c r="A55" s="8" t="s">
        <v>47</v>
      </c>
      <c r="B55" s="3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32"/>
      <c r="AD55" s="11"/>
      <c r="AE55" s="11"/>
      <c r="AF55" s="11"/>
      <c r="AG55" s="11"/>
      <c r="AH55" s="11"/>
      <c r="AI55" s="11"/>
      <c r="AJ55" s="8" t="s">
        <v>47</v>
      </c>
    </row>
    <row r="56" spans="1:36" x14ac:dyDescent="0.25">
      <c r="A56" s="4" t="s">
        <v>153</v>
      </c>
      <c r="B56" s="24" t="s">
        <v>244</v>
      </c>
      <c r="C56" s="14"/>
      <c r="D56" s="14"/>
      <c r="E56" s="58"/>
      <c r="F56" s="14"/>
      <c r="G56" s="10"/>
      <c r="H56" s="58">
        <v>2</v>
      </c>
      <c r="I56" s="14"/>
      <c r="J56" s="58"/>
      <c r="K56" s="14"/>
      <c r="L56" s="10"/>
      <c r="M56" s="59"/>
      <c r="N56" s="10"/>
      <c r="O56" s="59">
        <v>1</v>
      </c>
      <c r="P56" s="59">
        <v>1</v>
      </c>
      <c r="Q56" s="59">
        <v>2</v>
      </c>
      <c r="R56" s="14"/>
      <c r="S56" s="14"/>
      <c r="T56" s="10"/>
      <c r="U56" s="59"/>
      <c r="V56" s="58"/>
      <c r="W56" s="14"/>
      <c r="X56" s="10"/>
      <c r="Y56" s="59"/>
      <c r="Z56" s="10"/>
      <c r="AA56" s="59">
        <v>1</v>
      </c>
      <c r="AB56" s="10"/>
      <c r="AC56" s="25"/>
      <c r="AD56" s="19">
        <f t="shared" si="1"/>
        <v>7</v>
      </c>
      <c r="AE56" s="19">
        <f t="shared" si="0"/>
        <v>5</v>
      </c>
      <c r="AF56" s="20">
        <f>0.2*24+0.16+4+2+4*0.25</f>
        <v>11.96</v>
      </c>
      <c r="AG56" s="20">
        <f t="shared" si="3"/>
        <v>83.72</v>
      </c>
      <c r="AH56">
        <v>3</v>
      </c>
      <c r="AJ56" s="4" t="s">
        <v>48</v>
      </c>
    </row>
    <row r="57" spans="1:36" x14ac:dyDescent="0.25">
      <c r="A57" s="4" t="s">
        <v>154</v>
      </c>
      <c r="B57" s="24" t="s">
        <v>244</v>
      </c>
      <c r="C57" s="14"/>
      <c r="D57" s="14"/>
      <c r="E57" s="58"/>
      <c r="F57" s="14"/>
      <c r="G57" s="10"/>
      <c r="H57" s="58">
        <v>8</v>
      </c>
      <c r="I57" s="14"/>
      <c r="J57" s="58"/>
      <c r="K57" s="59">
        <v>1</v>
      </c>
      <c r="L57" s="10"/>
      <c r="M57" s="59"/>
      <c r="N57" s="10"/>
      <c r="O57" s="14"/>
      <c r="P57" s="59"/>
      <c r="Q57" s="59">
        <v>1</v>
      </c>
      <c r="R57" s="14"/>
      <c r="S57" s="14"/>
      <c r="T57" s="10"/>
      <c r="U57" s="59"/>
      <c r="V57" s="58"/>
      <c r="W57" s="14"/>
      <c r="X57" s="10"/>
      <c r="Y57" s="59"/>
      <c r="Z57" s="10"/>
      <c r="AA57" s="14"/>
      <c r="AB57" s="10"/>
      <c r="AC57" s="25"/>
      <c r="AD57" s="19">
        <f t="shared" si="1"/>
        <v>10</v>
      </c>
      <c r="AE57" s="19">
        <f t="shared" si="0"/>
        <v>3</v>
      </c>
      <c r="AG57" s="20">
        <f t="shared" si="3"/>
        <v>0</v>
      </c>
      <c r="AH57">
        <v>3</v>
      </c>
      <c r="AJ57" s="4" t="s">
        <v>49</v>
      </c>
    </row>
    <row r="58" spans="1:36" x14ac:dyDescent="0.25">
      <c r="A58" s="4" t="s">
        <v>155</v>
      </c>
      <c r="B58" s="24" t="s">
        <v>244</v>
      </c>
      <c r="C58" s="14"/>
      <c r="D58" s="14"/>
      <c r="E58" s="58">
        <v>1</v>
      </c>
      <c r="F58" s="14"/>
      <c r="G58" s="10"/>
      <c r="H58" s="58"/>
      <c r="I58" s="14"/>
      <c r="J58" s="58">
        <v>1</v>
      </c>
      <c r="K58" s="14"/>
      <c r="L58" s="58">
        <v>1</v>
      </c>
      <c r="M58" s="59"/>
      <c r="N58" s="10"/>
      <c r="O58" s="59">
        <v>1</v>
      </c>
      <c r="P58" s="59"/>
      <c r="Q58" s="59"/>
      <c r="R58" s="14"/>
      <c r="S58" s="14"/>
      <c r="T58" s="58">
        <v>1</v>
      </c>
      <c r="U58" s="59">
        <v>1</v>
      </c>
      <c r="V58" s="58">
        <v>1</v>
      </c>
      <c r="W58" s="14"/>
      <c r="X58" s="10"/>
      <c r="Y58" s="59">
        <v>1</v>
      </c>
      <c r="Z58" s="58">
        <v>1</v>
      </c>
      <c r="AA58" s="14"/>
      <c r="AB58" s="10"/>
      <c r="AC58" s="25"/>
      <c r="AD58" s="19">
        <f t="shared" si="1"/>
        <v>9</v>
      </c>
      <c r="AE58" s="19">
        <f t="shared" si="0"/>
        <v>9</v>
      </c>
      <c r="AF58" s="20">
        <f>0.08*12+0.08*4+1+2*0.2</f>
        <v>2.68</v>
      </c>
      <c r="AG58" s="20">
        <f t="shared" si="3"/>
        <v>24.12</v>
      </c>
      <c r="AH58">
        <v>3</v>
      </c>
      <c r="AJ58" s="4" t="s">
        <v>50</v>
      </c>
    </row>
    <row r="59" spans="1:36" x14ac:dyDescent="0.25">
      <c r="A59" s="4" t="s">
        <v>156</v>
      </c>
      <c r="B59" s="24" t="s">
        <v>244</v>
      </c>
      <c r="C59" s="14"/>
      <c r="D59" s="14"/>
      <c r="E59" s="58"/>
      <c r="F59" s="14"/>
      <c r="G59" s="10"/>
      <c r="H59" s="58"/>
      <c r="I59" s="14"/>
      <c r="J59" s="58"/>
      <c r="K59" s="14"/>
      <c r="L59" s="10"/>
      <c r="M59" s="59"/>
      <c r="N59" s="10"/>
      <c r="O59" s="14"/>
      <c r="P59" s="59"/>
      <c r="Q59" s="59"/>
      <c r="R59" s="14"/>
      <c r="S59" s="14"/>
      <c r="T59" s="10"/>
      <c r="U59" s="59"/>
      <c r="V59" s="58"/>
      <c r="W59" s="14"/>
      <c r="X59" s="10"/>
      <c r="Y59" s="59"/>
      <c r="Z59" s="10"/>
      <c r="AA59" s="14"/>
      <c r="AB59" s="10"/>
      <c r="AC59" s="25"/>
      <c r="AD59" s="19">
        <f t="shared" si="1"/>
        <v>0</v>
      </c>
      <c r="AE59" s="19">
        <f t="shared" si="0"/>
        <v>0</v>
      </c>
      <c r="AF59" s="20">
        <f>0.33*4+0.75+2*0.5</f>
        <v>3.0700000000000003</v>
      </c>
      <c r="AG59" s="20">
        <f t="shared" si="3"/>
        <v>0</v>
      </c>
      <c r="AH59">
        <v>3</v>
      </c>
      <c r="AJ59" s="4" t="s">
        <v>51</v>
      </c>
    </row>
    <row r="60" spans="1:36" x14ac:dyDescent="0.25">
      <c r="A60" s="4" t="s">
        <v>52</v>
      </c>
      <c r="B60" s="24"/>
      <c r="C60" s="14"/>
      <c r="D60" s="14"/>
      <c r="E60" s="10"/>
      <c r="F60" s="14"/>
      <c r="G60" s="10"/>
      <c r="H60" s="10"/>
      <c r="I60" s="14"/>
      <c r="J60" s="10"/>
      <c r="K60" s="14"/>
      <c r="L60" s="10"/>
      <c r="M60" s="14"/>
      <c r="N60" s="10"/>
      <c r="O60" s="14"/>
      <c r="P60" s="14"/>
      <c r="Q60" s="14"/>
      <c r="R60" s="14"/>
      <c r="S60" s="14"/>
      <c r="T60" s="10"/>
      <c r="U60" s="14"/>
      <c r="V60" s="10"/>
      <c r="W60" s="14"/>
      <c r="X60" s="10"/>
      <c r="Y60" s="14"/>
      <c r="Z60" s="10"/>
      <c r="AA60" s="14"/>
      <c r="AB60" s="10"/>
      <c r="AC60" s="25"/>
      <c r="AD60" s="19">
        <f t="shared" si="1"/>
        <v>0</v>
      </c>
      <c r="AE60" s="19">
        <f t="shared" si="0"/>
        <v>0</v>
      </c>
      <c r="AF60" s="20">
        <f>0.5*4+1+2*0.5</f>
        <v>4</v>
      </c>
      <c r="AG60" s="20">
        <f t="shared" si="3"/>
        <v>0</v>
      </c>
      <c r="AH60">
        <v>3</v>
      </c>
      <c r="AJ60" s="4" t="s">
        <v>52</v>
      </c>
    </row>
    <row r="61" spans="1:36" x14ac:dyDescent="0.25">
      <c r="A61" s="7" t="s">
        <v>53</v>
      </c>
      <c r="B61" s="26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23"/>
      <c r="AD61" s="9"/>
      <c r="AE61" s="9">
        <f t="shared" si="0"/>
        <v>0</v>
      </c>
      <c r="AF61" s="18"/>
      <c r="AG61" s="18"/>
      <c r="AJ61" s="7" t="s">
        <v>53</v>
      </c>
    </row>
    <row r="62" spans="1:36" x14ac:dyDescent="0.25">
      <c r="A62" s="2" t="s">
        <v>157</v>
      </c>
      <c r="B62" s="24" t="s">
        <v>244</v>
      </c>
      <c r="C62" s="59">
        <v>1</v>
      </c>
      <c r="D62" s="59">
        <v>1</v>
      </c>
      <c r="E62" s="58">
        <v>1</v>
      </c>
      <c r="F62" s="14"/>
      <c r="G62" s="10"/>
      <c r="H62" s="10"/>
      <c r="I62" s="59">
        <v>1</v>
      </c>
      <c r="J62" s="58">
        <v>1</v>
      </c>
      <c r="K62" s="14"/>
      <c r="L62" s="58">
        <v>1</v>
      </c>
      <c r="M62" s="59">
        <v>1</v>
      </c>
      <c r="N62" s="10"/>
      <c r="O62" s="59">
        <v>1</v>
      </c>
      <c r="P62" s="59"/>
      <c r="Q62" s="14"/>
      <c r="R62" s="14"/>
      <c r="S62" s="14"/>
      <c r="T62" s="58">
        <v>1</v>
      </c>
      <c r="U62" s="59">
        <v>1</v>
      </c>
      <c r="V62" s="58">
        <v>1</v>
      </c>
      <c r="W62" s="59">
        <v>1</v>
      </c>
      <c r="X62" s="58">
        <v>1</v>
      </c>
      <c r="Y62" s="59">
        <v>1</v>
      </c>
      <c r="Z62" s="58">
        <v>1</v>
      </c>
      <c r="AA62" s="14"/>
      <c r="AB62" s="10"/>
      <c r="AC62" s="25"/>
      <c r="AD62" s="19">
        <f t="shared" si="1"/>
        <v>15</v>
      </c>
      <c r="AE62" s="19">
        <f t="shared" si="0"/>
        <v>15</v>
      </c>
      <c r="AF62" s="20">
        <v>1</v>
      </c>
      <c r="AG62" s="20">
        <f t="shared" ref="AG62" si="4">AF62*AD62</f>
        <v>15</v>
      </c>
      <c r="AH62">
        <v>3</v>
      </c>
      <c r="AJ62" s="2" t="s">
        <v>53</v>
      </c>
    </row>
    <row r="63" spans="1:36" x14ac:dyDescent="0.25">
      <c r="A63" s="2" t="s">
        <v>54</v>
      </c>
      <c r="B63" s="24"/>
      <c r="C63" s="14"/>
      <c r="D63" s="14"/>
      <c r="E63" s="10"/>
      <c r="F63" s="14"/>
      <c r="G63" s="10"/>
      <c r="H63" s="10"/>
      <c r="I63" s="14"/>
      <c r="J63" s="10"/>
      <c r="K63" s="14"/>
      <c r="L63" s="10"/>
      <c r="M63" s="14"/>
      <c r="N63" s="10"/>
      <c r="O63" s="14"/>
      <c r="P63" s="14"/>
      <c r="Q63" s="14"/>
      <c r="R63" s="14"/>
      <c r="S63" s="14"/>
      <c r="T63" s="10"/>
      <c r="U63" s="14"/>
      <c r="V63" s="10"/>
      <c r="W63" s="14"/>
      <c r="X63" s="10"/>
      <c r="Y63" s="14"/>
      <c r="Z63" s="10"/>
      <c r="AA63" s="14"/>
      <c r="AB63" s="10"/>
      <c r="AC63" s="25"/>
      <c r="AD63" s="19">
        <f t="shared" si="1"/>
        <v>0</v>
      </c>
      <c r="AE63" s="19">
        <f t="shared" si="0"/>
        <v>0</v>
      </c>
      <c r="AG63" s="20"/>
      <c r="AJ63" s="2" t="s">
        <v>54</v>
      </c>
    </row>
    <row r="64" spans="1:36" x14ac:dyDescent="0.25">
      <c r="A64" s="2" t="s">
        <v>55</v>
      </c>
      <c r="B64" s="24"/>
      <c r="C64" s="14"/>
      <c r="D64" s="14"/>
      <c r="E64" s="10"/>
      <c r="F64" s="14"/>
      <c r="G64" s="10"/>
      <c r="H64" s="10"/>
      <c r="I64" s="14"/>
      <c r="J64" s="10"/>
      <c r="K64" s="14"/>
      <c r="L64" s="10"/>
      <c r="M64" s="14"/>
      <c r="N64" s="10"/>
      <c r="O64" s="14"/>
      <c r="P64" s="14"/>
      <c r="Q64" s="14"/>
      <c r="R64" s="14"/>
      <c r="S64" s="14"/>
      <c r="T64" s="10"/>
      <c r="U64" s="14"/>
      <c r="V64" s="10"/>
      <c r="W64" s="14"/>
      <c r="X64" s="10"/>
      <c r="Y64" s="14"/>
      <c r="Z64" s="10"/>
      <c r="AA64" s="14"/>
      <c r="AB64" s="10"/>
      <c r="AC64" s="25"/>
      <c r="AD64" s="19">
        <f t="shared" si="1"/>
        <v>0</v>
      </c>
      <c r="AE64" s="19">
        <f t="shared" si="0"/>
        <v>0</v>
      </c>
      <c r="AG64" s="20"/>
      <c r="AJ64" s="2" t="s">
        <v>55</v>
      </c>
    </row>
    <row r="65" spans="1:36" x14ac:dyDescent="0.25">
      <c r="A65" s="2" t="s">
        <v>56</v>
      </c>
      <c r="B65" s="24"/>
      <c r="C65" s="14"/>
      <c r="D65" s="14"/>
      <c r="E65" s="10"/>
      <c r="F65" s="14"/>
      <c r="G65" s="10"/>
      <c r="H65" s="10"/>
      <c r="I65" s="14"/>
      <c r="J65" s="10"/>
      <c r="K65" s="14"/>
      <c r="L65" s="10"/>
      <c r="M65" s="14"/>
      <c r="N65" s="10"/>
      <c r="O65" s="14"/>
      <c r="P65" s="14"/>
      <c r="Q65" s="14"/>
      <c r="R65" s="14"/>
      <c r="S65" s="14"/>
      <c r="T65" s="10"/>
      <c r="U65" s="14"/>
      <c r="V65" s="10"/>
      <c r="W65" s="14"/>
      <c r="X65" s="10"/>
      <c r="Y65" s="14"/>
      <c r="Z65" s="10"/>
      <c r="AA65" s="14"/>
      <c r="AB65" s="10"/>
      <c r="AC65" s="25"/>
      <c r="AD65" s="19">
        <f t="shared" si="1"/>
        <v>0</v>
      </c>
      <c r="AE65" s="19">
        <f t="shared" si="0"/>
        <v>0</v>
      </c>
      <c r="AG65" s="20"/>
      <c r="AJ65" s="2" t="s">
        <v>56</v>
      </c>
    </row>
    <row r="66" spans="1:36" x14ac:dyDescent="0.25">
      <c r="A66" s="7" t="s">
        <v>57</v>
      </c>
      <c r="B66" s="26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23"/>
      <c r="AD66" s="9"/>
      <c r="AE66" s="9">
        <f t="shared" si="0"/>
        <v>0</v>
      </c>
      <c r="AF66" s="18"/>
      <c r="AG66" s="18"/>
      <c r="AJ66" s="7" t="s">
        <v>57</v>
      </c>
    </row>
    <row r="67" spans="1:36" x14ac:dyDescent="0.25">
      <c r="A67" s="2" t="s">
        <v>58</v>
      </c>
      <c r="B67" s="24"/>
      <c r="C67" s="14"/>
      <c r="D67" s="14"/>
      <c r="E67" s="10"/>
      <c r="F67" s="14"/>
      <c r="G67" s="10"/>
      <c r="H67" s="10"/>
      <c r="I67" s="14"/>
      <c r="J67" s="10"/>
      <c r="K67" s="14"/>
      <c r="L67" s="10"/>
      <c r="M67" s="14"/>
      <c r="N67" s="10"/>
      <c r="O67" s="14"/>
      <c r="P67" s="14"/>
      <c r="Q67" s="14"/>
      <c r="R67" s="14"/>
      <c r="S67" s="14"/>
      <c r="T67" s="10"/>
      <c r="U67" s="14"/>
      <c r="V67" s="10"/>
      <c r="W67" s="14"/>
      <c r="X67" s="10"/>
      <c r="Y67" s="14"/>
      <c r="Z67" s="10"/>
      <c r="AA67" s="14"/>
      <c r="AB67" s="10"/>
      <c r="AC67" s="25"/>
      <c r="AD67" s="19">
        <f t="shared" si="1"/>
        <v>0</v>
      </c>
      <c r="AE67" s="19">
        <f t="shared" si="0"/>
        <v>0</v>
      </c>
      <c r="AG67" s="20"/>
      <c r="AJ67" s="2" t="s">
        <v>58</v>
      </c>
    </row>
    <row r="68" spans="1:36" x14ac:dyDescent="0.25">
      <c r="A68" s="2" t="s">
        <v>59</v>
      </c>
      <c r="B68" s="24"/>
      <c r="C68" s="14"/>
      <c r="D68" s="14"/>
      <c r="E68" s="10"/>
      <c r="F68" s="14"/>
      <c r="G68" s="10"/>
      <c r="H68" s="10"/>
      <c r="I68" s="14"/>
      <c r="J68" s="10"/>
      <c r="K68" s="14"/>
      <c r="L68" s="10"/>
      <c r="M68" s="14"/>
      <c r="N68" s="10"/>
      <c r="O68" s="14"/>
      <c r="P68" s="14"/>
      <c r="Q68" s="14"/>
      <c r="R68" s="14"/>
      <c r="S68" s="14"/>
      <c r="T68" s="10"/>
      <c r="U68" s="14"/>
      <c r="V68" s="10"/>
      <c r="W68" s="14"/>
      <c r="X68" s="10"/>
      <c r="Y68" s="14"/>
      <c r="Z68" s="10"/>
      <c r="AA68" s="14"/>
      <c r="AB68" s="10"/>
      <c r="AC68" s="25"/>
      <c r="AD68" s="19">
        <f t="shared" si="1"/>
        <v>0</v>
      </c>
      <c r="AE68" s="19">
        <f t="shared" si="0"/>
        <v>0</v>
      </c>
      <c r="AG68" s="20"/>
      <c r="AJ68" s="2" t="s">
        <v>59</v>
      </c>
    </row>
    <row r="69" spans="1:36" x14ac:dyDescent="0.25">
      <c r="A69" s="2" t="s">
        <v>60</v>
      </c>
      <c r="B69" s="24"/>
      <c r="C69" s="14"/>
      <c r="D69" s="14"/>
      <c r="E69" s="10"/>
      <c r="F69" s="14"/>
      <c r="G69" s="10"/>
      <c r="H69" s="10"/>
      <c r="I69" s="14"/>
      <c r="J69" s="10"/>
      <c r="K69" s="14"/>
      <c r="L69" s="10"/>
      <c r="M69" s="14"/>
      <c r="N69" s="10"/>
      <c r="O69" s="14"/>
      <c r="P69" s="14"/>
      <c r="Q69" s="14"/>
      <c r="R69" s="14"/>
      <c r="S69" s="14"/>
      <c r="T69" s="10"/>
      <c r="U69" s="14"/>
      <c r="V69" s="10"/>
      <c r="W69" s="14"/>
      <c r="X69" s="10"/>
      <c r="Y69" s="14"/>
      <c r="Z69" s="10"/>
      <c r="AA69" s="14"/>
      <c r="AB69" s="10"/>
      <c r="AC69" s="25"/>
      <c r="AD69" s="19">
        <f t="shared" si="1"/>
        <v>0</v>
      </c>
      <c r="AE69" s="19">
        <f t="shared" si="0"/>
        <v>0</v>
      </c>
      <c r="AG69" s="20"/>
      <c r="AJ69" s="2" t="s">
        <v>60</v>
      </c>
    </row>
    <row r="70" spans="1:36" x14ac:dyDescent="0.25">
      <c r="A70" s="2" t="s">
        <v>61</v>
      </c>
      <c r="B70" s="24"/>
      <c r="C70" s="14"/>
      <c r="D70" s="14"/>
      <c r="E70" s="10"/>
      <c r="F70" s="14"/>
      <c r="G70" s="10"/>
      <c r="H70" s="10"/>
      <c r="I70" s="14"/>
      <c r="J70" s="10"/>
      <c r="K70" s="14"/>
      <c r="L70" s="10"/>
      <c r="M70" s="14"/>
      <c r="N70" s="10"/>
      <c r="O70" s="14"/>
      <c r="P70" s="14"/>
      <c r="Q70" s="14"/>
      <c r="R70" s="14"/>
      <c r="S70" s="14"/>
      <c r="T70" s="10"/>
      <c r="U70" s="14"/>
      <c r="V70" s="10"/>
      <c r="W70" s="14"/>
      <c r="X70" s="10"/>
      <c r="Y70" s="14"/>
      <c r="Z70" s="10"/>
      <c r="AA70" s="14"/>
      <c r="AB70" s="10"/>
      <c r="AC70" s="25"/>
      <c r="AD70" s="19">
        <f t="shared" si="1"/>
        <v>0</v>
      </c>
      <c r="AE70" s="19">
        <f t="shared" ref="AE70:AE101" si="5">COUNT(C70:AB70)</f>
        <v>0</v>
      </c>
      <c r="AG70" s="20"/>
      <c r="AJ70" s="2" t="s">
        <v>61</v>
      </c>
    </row>
    <row r="71" spans="1:36" x14ac:dyDescent="0.25">
      <c r="A71" s="7" t="s">
        <v>62</v>
      </c>
      <c r="B71" s="26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23"/>
      <c r="AD71" s="9"/>
      <c r="AE71" s="9">
        <f t="shared" si="5"/>
        <v>0</v>
      </c>
      <c r="AF71" s="18"/>
      <c r="AG71" s="18"/>
      <c r="AH71" s="18" t="e">
        <f>SUM(AG72:AG76)/$A$1</f>
        <v>#VALUE!</v>
      </c>
      <c r="AJ71" s="7" t="s">
        <v>62</v>
      </c>
    </row>
    <row r="72" spans="1:36" x14ac:dyDescent="0.25">
      <c r="A72" s="2" t="s">
        <v>158</v>
      </c>
      <c r="B72" s="24" t="s">
        <v>117</v>
      </c>
      <c r="C72" s="14">
        <v>12</v>
      </c>
      <c r="D72" s="59">
        <v>12</v>
      </c>
      <c r="E72" s="10">
        <v>7</v>
      </c>
      <c r="F72" s="59">
        <v>14</v>
      </c>
      <c r="G72" s="58">
        <v>8</v>
      </c>
      <c r="H72" s="58">
        <v>5</v>
      </c>
      <c r="I72" s="14">
        <v>11</v>
      </c>
      <c r="J72" s="58">
        <v>10</v>
      </c>
      <c r="K72" s="59">
        <v>9</v>
      </c>
      <c r="L72" s="58">
        <v>22</v>
      </c>
      <c r="M72" s="59">
        <v>14</v>
      </c>
      <c r="N72" s="10">
        <v>3</v>
      </c>
      <c r="O72" s="59">
        <v>16</v>
      </c>
      <c r="P72" s="14">
        <v>1</v>
      </c>
      <c r="Q72" s="59">
        <v>10</v>
      </c>
      <c r="R72" s="14">
        <v>3</v>
      </c>
      <c r="S72" s="14">
        <v>2</v>
      </c>
      <c r="T72" s="58">
        <v>6</v>
      </c>
      <c r="U72" s="59">
        <v>10</v>
      </c>
      <c r="V72" s="58">
        <v>6</v>
      </c>
      <c r="W72" s="59">
        <v>12</v>
      </c>
      <c r="X72" s="58">
        <v>17</v>
      </c>
      <c r="Y72" s="59">
        <v>16</v>
      </c>
      <c r="Z72" s="58">
        <v>8</v>
      </c>
      <c r="AA72" s="59">
        <v>6</v>
      </c>
      <c r="AB72" s="58">
        <v>5</v>
      </c>
      <c r="AC72" s="25"/>
      <c r="AD72" s="19">
        <f t="shared" ref="AD72:AD101" si="6">SUM(C72:AC72)</f>
        <v>245</v>
      </c>
      <c r="AE72" s="19">
        <f t="shared" si="5"/>
        <v>26</v>
      </c>
      <c r="AF72" s="20">
        <f>1</f>
        <v>1</v>
      </c>
      <c r="AG72" s="20">
        <f>AF72*AD72</f>
        <v>245</v>
      </c>
      <c r="AH72">
        <v>2</v>
      </c>
      <c r="AJ72" s="2" t="s">
        <v>63</v>
      </c>
    </row>
    <row r="73" spans="1:36" x14ac:dyDescent="0.25">
      <c r="A73" s="2" t="s">
        <v>159</v>
      </c>
      <c r="B73" s="24" t="s">
        <v>117</v>
      </c>
      <c r="C73" s="14">
        <v>1</v>
      </c>
      <c r="D73" s="59">
        <v>1</v>
      </c>
      <c r="E73" s="10">
        <v>1</v>
      </c>
      <c r="F73" s="14">
        <v>1</v>
      </c>
      <c r="G73" s="10">
        <v>1</v>
      </c>
      <c r="H73" s="58">
        <v>1</v>
      </c>
      <c r="I73" s="14">
        <v>1</v>
      </c>
      <c r="J73" s="10">
        <v>1</v>
      </c>
      <c r="K73" s="14">
        <v>1</v>
      </c>
      <c r="L73" s="10">
        <v>1</v>
      </c>
      <c r="M73" s="14">
        <v>1</v>
      </c>
      <c r="N73" s="10">
        <v>1</v>
      </c>
      <c r="O73" s="14">
        <v>1</v>
      </c>
      <c r="P73" s="14">
        <v>1</v>
      </c>
      <c r="Q73" s="14">
        <v>1</v>
      </c>
      <c r="R73" s="14">
        <v>1</v>
      </c>
      <c r="S73" s="14">
        <v>1</v>
      </c>
      <c r="T73" s="10">
        <v>1</v>
      </c>
      <c r="U73" s="14">
        <v>1</v>
      </c>
      <c r="V73" s="10">
        <v>1</v>
      </c>
      <c r="W73" s="14">
        <v>1</v>
      </c>
      <c r="X73" s="10">
        <v>1</v>
      </c>
      <c r="Y73" s="14">
        <v>1</v>
      </c>
      <c r="Z73" s="10">
        <v>1</v>
      </c>
      <c r="AA73" s="14">
        <v>1</v>
      </c>
      <c r="AB73" s="10">
        <v>1</v>
      </c>
      <c r="AC73" s="25"/>
      <c r="AD73" s="19">
        <f t="shared" si="6"/>
        <v>26</v>
      </c>
      <c r="AE73" s="19">
        <f t="shared" si="5"/>
        <v>26</v>
      </c>
      <c r="AF73" s="20">
        <v>0.75</v>
      </c>
      <c r="AG73" s="20">
        <f>AF73*AD73</f>
        <v>19.5</v>
      </c>
      <c r="AH73">
        <v>2</v>
      </c>
      <c r="AJ73" s="2" t="s">
        <v>64</v>
      </c>
    </row>
    <row r="74" spans="1:36" x14ac:dyDescent="0.25">
      <c r="A74" s="2" t="s">
        <v>160</v>
      </c>
      <c r="B74" s="24" t="s">
        <v>117</v>
      </c>
      <c r="C74" s="14" t="s">
        <v>119</v>
      </c>
      <c r="D74" s="14" t="s">
        <v>119</v>
      </c>
      <c r="E74" s="10" t="s">
        <v>119</v>
      </c>
      <c r="F74" s="14" t="s">
        <v>119</v>
      </c>
      <c r="G74" s="10">
        <v>1</v>
      </c>
      <c r="H74" s="10" t="s">
        <v>119</v>
      </c>
      <c r="I74" s="14">
        <v>1</v>
      </c>
      <c r="J74" s="10">
        <v>1</v>
      </c>
      <c r="K74" s="14" t="s">
        <v>119</v>
      </c>
      <c r="L74" s="10" t="s">
        <v>119</v>
      </c>
      <c r="M74" s="14" t="s">
        <v>119</v>
      </c>
      <c r="N74" s="10" t="s">
        <v>119</v>
      </c>
      <c r="O74" s="14" t="s">
        <v>119</v>
      </c>
      <c r="P74" s="14" t="s">
        <v>119</v>
      </c>
      <c r="Q74" s="14" t="s">
        <v>119</v>
      </c>
      <c r="R74" s="14" t="s">
        <v>119</v>
      </c>
      <c r="S74" s="14" t="s">
        <v>119</v>
      </c>
      <c r="T74" s="10" t="s">
        <v>119</v>
      </c>
      <c r="U74" s="14">
        <v>1</v>
      </c>
      <c r="V74" s="10" t="s">
        <v>119</v>
      </c>
      <c r="W74" s="14" t="s">
        <v>119</v>
      </c>
      <c r="X74" s="10" t="s">
        <v>119</v>
      </c>
      <c r="Y74" s="14">
        <v>1</v>
      </c>
      <c r="Z74" s="10" t="s">
        <v>119</v>
      </c>
      <c r="AA74" s="14" t="s">
        <v>119</v>
      </c>
      <c r="AB74" s="10" t="s">
        <v>119</v>
      </c>
      <c r="AC74" s="25"/>
      <c r="AD74" s="19">
        <f t="shared" si="6"/>
        <v>5</v>
      </c>
      <c r="AE74" s="19">
        <f t="shared" si="5"/>
        <v>5</v>
      </c>
      <c r="AF74" s="20">
        <f>0.5*12+2</f>
        <v>8</v>
      </c>
      <c r="AG74" s="20">
        <f>AF74*AD74</f>
        <v>40</v>
      </c>
      <c r="AH74">
        <v>2</v>
      </c>
      <c r="AJ74" s="2" t="s">
        <v>65</v>
      </c>
    </row>
    <row r="75" spans="1:36" x14ac:dyDescent="0.25">
      <c r="A75" s="2" t="s">
        <v>161</v>
      </c>
      <c r="B75" s="24" t="s">
        <v>117</v>
      </c>
      <c r="C75" s="14" t="s">
        <v>119</v>
      </c>
      <c r="D75" s="14" t="s">
        <v>119</v>
      </c>
      <c r="E75" s="10" t="s">
        <v>119</v>
      </c>
      <c r="F75" s="14" t="s">
        <v>119</v>
      </c>
      <c r="G75" s="10">
        <v>1</v>
      </c>
      <c r="H75" s="58">
        <v>1</v>
      </c>
      <c r="I75" s="14" t="s">
        <v>119</v>
      </c>
      <c r="J75" s="10" t="s">
        <v>119</v>
      </c>
      <c r="K75" s="14" t="s">
        <v>119</v>
      </c>
      <c r="L75" s="10">
        <v>1</v>
      </c>
      <c r="M75" s="14" t="s">
        <v>119</v>
      </c>
      <c r="N75" s="10" t="s">
        <v>119</v>
      </c>
      <c r="O75" s="14" t="s">
        <v>119</v>
      </c>
      <c r="P75" s="14" t="s">
        <v>119</v>
      </c>
      <c r="Q75" s="14" t="s">
        <v>119</v>
      </c>
      <c r="R75" s="14" t="s">
        <v>119</v>
      </c>
      <c r="S75" s="14" t="s">
        <v>119</v>
      </c>
      <c r="T75" s="10" t="s">
        <v>119</v>
      </c>
      <c r="U75" s="14" t="s">
        <v>119</v>
      </c>
      <c r="V75" s="10" t="s">
        <v>119</v>
      </c>
      <c r="W75" s="14" t="s">
        <v>119</v>
      </c>
      <c r="X75" s="10" t="s">
        <v>119</v>
      </c>
      <c r="Y75" s="14">
        <v>1</v>
      </c>
      <c r="Z75" s="10" t="s">
        <v>119</v>
      </c>
      <c r="AA75" s="14" t="s">
        <v>119</v>
      </c>
      <c r="AB75" s="10" t="s">
        <v>119</v>
      </c>
      <c r="AC75" s="25"/>
      <c r="AD75" s="19">
        <f t="shared" si="6"/>
        <v>4</v>
      </c>
      <c r="AE75" s="19">
        <f t="shared" si="5"/>
        <v>4</v>
      </c>
      <c r="AF75" s="20">
        <f>0.75*2</f>
        <v>1.5</v>
      </c>
      <c r="AG75" s="20">
        <f>AF75*AD75</f>
        <v>6</v>
      </c>
      <c r="AH75">
        <v>2</v>
      </c>
      <c r="AJ75" s="2" t="s">
        <v>66</v>
      </c>
    </row>
    <row r="76" spans="1:36" x14ac:dyDescent="0.25">
      <c r="A76" s="2" t="s">
        <v>67</v>
      </c>
      <c r="B76" s="24" t="s">
        <v>117</v>
      </c>
      <c r="C76" s="59">
        <v>1</v>
      </c>
      <c r="D76" s="59">
        <v>1</v>
      </c>
      <c r="E76" s="58">
        <v>1</v>
      </c>
      <c r="F76" s="59">
        <v>1</v>
      </c>
      <c r="G76" s="58">
        <v>1</v>
      </c>
      <c r="H76" s="58">
        <v>1</v>
      </c>
      <c r="I76" s="59">
        <v>1</v>
      </c>
      <c r="J76" s="58">
        <v>1</v>
      </c>
      <c r="K76" s="59">
        <v>1</v>
      </c>
      <c r="L76" s="58">
        <v>1</v>
      </c>
      <c r="M76" s="59">
        <v>1</v>
      </c>
      <c r="N76" s="10" t="s">
        <v>119</v>
      </c>
      <c r="O76" s="59">
        <v>1</v>
      </c>
      <c r="P76" s="14" t="s">
        <v>119</v>
      </c>
      <c r="Q76" s="59">
        <v>1</v>
      </c>
      <c r="R76" s="14" t="s">
        <v>119</v>
      </c>
      <c r="S76" s="14" t="s">
        <v>119</v>
      </c>
      <c r="T76" s="58">
        <v>1</v>
      </c>
      <c r="U76" s="59">
        <v>1</v>
      </c>
      <c r="V76" s="58">
        <v>1</v>
      </c>
      <c r="W76" s="59">
        <v>1</v>
      </c>
      <c r="X76" s="58">
        <v>1</v>
      </c>
      <c r="Y76" s="59">
        <v>1</v>
      </c>
      <c r="Z76" s="58">
        <v>1</v>
      </c>
      <c r="AA76" s="59">
        <v>1</v>
      </c>
      <c r="AB76" s="10">
        <v>1</v>
      </c>
      <c r="AC76" s="25"/>
      <c r="AD76" s="19">
        <f t="shared" si="6"/>
        <v>22</v>
      </c>
      <c r="AE76" s="19">
        <f t="shared" si="5"/>
        <v>22</v>
      </c>
      <c r="AG76" s="20"/>
      <c r="AH76">
        <v>2</v>
      </c>
      <c r="AJ76" s="2" t="s">
        <v>67</v>
      </c>
    </row>
    <row r="77" spans="1:36" x14ac:dyDescent="0.25">
      <c r="A77" s="7" t="s">
        <v>77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23"/>
      <c r="AD77" s="9"/>
      <c r="AE77" s="9">
        <f t="shared" si="5"/>
        <v>0</v>
      </c>
      <c r="AF77" s="18"/>
      <c r="AG77" s="18"/>
      <c r="AJ77" s="7" t="s">
        <v>77</v>
      </c>
    </row>
    <row r="78" spans="1:36" x14ac:dyDescent="0.25">
      <c r="A78" s="2" t="s">
        <v>79</v>
      </c>
      <c r="B78" s="24" t="s">
        <v>117</v>
      </c>
      <c r="C78" s="59">
        <v>370</v>
      </c>
      <c r="D78" s="59">
        <v>380</v>
      </c>
      <c r="E78" s="58">
        <v>130</v>
      </c>
      <c r="F78" s="59">
        <v>362</v>
      </c>
      <c r="G78" s="58">
        <v>200</v>
      </c>
      <c r="H78" s="58">
        <v>140</v>
      </c>
      <c r="I78" s="59">
        <v>195</v>
      </c>
      <c r="J78" s="58">
        <v>179</v>
      </c>
      <c r="K78" s="59">
        <v>120</v>
      </c>
      <c r="L78" s="58">
        <v>600</v>
      </c>
      <c r="M78" s="59">
        <v>170</v>
      </c>
      <c r="N78" s="58">
        <v>35</v>
      </c>
      <c r="O78" s="59">
        <v>225</v>
      </c>
      <c r="P78" s="59">
        <v>70</v>
      </c>
      <c r="Q78" s="59">
        <v>370</v>
      </c>
      <c r="R78" s="59">
        <v>70</v>
      </c>
      <c r="S78" s="59">
        <v>50</v>
      </c>
      <c r="T78" s="58">
        <v>120</v>
      </c>
      <c r="U78" s="59">
        <v>200</v>
      </c>
      <c r="V78" s="58">
        <v>150</v>
      </c>
      <c r="W78" s="59">
        <v>140</v>
      </c>
      <c r="X78" s="58">
        <v>320</v>
      </c>
      <c r="Y78" s="59">
        <v>360</v>
      </c>
      <c r="Z78" s="58">
        <v>150</v>
      </c>
      <c r="AA78" s="59">
        <v>140</v>
      </c>
      <c r="AB78" s="58">
        <v>169</v>
      </c>
      <c r="AC78" s="25"/>
      <c r="AD78" s="19">
        <f t="shared" si="6"/>
        <v>5415</v>
      </c>
      <c r="AE78" s="19">
        <f t="shared" si="5"/>
        <v>26</v>
      </c>
      <c r="AF78" s="20">
        <v>2</v>
      </c>
      <c r="AG78" s="20">
        <f>AF78*AD78</f>
        <v>10830</v>
      </c>
      <c r="AH78">
        <v>2</v>
      </c>
      <c r="AJ78" s="2" t="s">
        <v>79</v>
      </c>
    </row>
    <row r="79" spans="1:36" x14ac:dyDescent="0.25">
      <c r="A79" s="2" t="s">
        <v>80</v>
      </c>
      <c r="B79" s="24" t="s">
        <v>117</v>
      </c>
      <c r="C79" s="14" t="s">
        <v>119</v>
      </c>
      <c r="D79" s="14" t="s">
        <v>119</v>
      </c>
      <c r="E79" s="10" t="s">
        <v>119</v>
      </c>
      <c r="F79" s="14" t="s">
        <v>119</v>
      </c>
      <c r="G79" s="10" t="s">
        <v>119</v>
      </c>
      <c r="H79" s="10" t="s">
        <v>119</v>
      </c>
      <c r="I79" s="14" t="s">
        <v>119</v>
      </c>
      <c r="J79" s="10" t="s">
        <v>119</v>
      </c>
      <c r="K79" s="14" t="s">
        <v>119</v>
      </c>
      <c r="L79" s="10">
        <v>1</v>
      </c>
      <c r="M79" s="14" t="s">
        <v>119</v>
      </c>
      <c r="N79" s="10" t="s">
        <v>119</v>
      </c>
      <c r="O79" s="14" t="s">
        <v>119</v>
      </c>
      <c r="P79" s="14" t="s">
        <v>119</v>
      </c>
      <c r="Q79" s="14" t="s">
        <v>119</v>
      </c>
      <c r="R79" s="14" t="s">
        <v>119</v>
      </c>
      <c r="S79" s="14" t="s">
        <v>119</v>
      </c>
      <c r="T79" s="10" t="s">
        <v>119</v>
      </c>
      <c r="U79" s="14" t="s">
        <v>119</v>
      </c>
      <c r="V79" s="10" t="s">
        <v>119</v>
      </c>
      <c r="W79" s="14" t="s">
        <v>119</v>
      </c>
      <c r="X79" s="10">
        <v>2</v>
      </c>
      <c r="Y79" s="14" t="s">
        <v>119</v>
      </c>
      <c r="Z79" s="10" t="s">
        <v>119</v>
      </c>
      <c r="AA79" s="14" t="s">
        <v>119</v>
      </c>
      <c r="AB79" s="10" t="s">
        <v>119</v>
      </c>
      <c r="AC79" s="25"/>
      <c r="AD79" s="19">
        <f t="shared" si="6"/>
        <v>3</v>
      </c>
      <c r="AE79" s="19">
        <f t="shared" si="5"/>
        <v>2</v>
      </c>
      <c r="AF79" s="20">
        <v>16</v>
      </c>
      <c r="AG79" s="20">
        <f>AF79*AD79</f>
        <v>48</v>
      </c>
      <c r="AH79">
        <v>2</v>
      </c>
      <c r="AJ79" s="2" t="s">
        <v>80</v>
      </c>
    </row>
    <row r="80" spans="1:36" x14ac:dyDescent="0.25">
      <c r="A80" s="7" t="s">
        <v>68</v>
      </c>
      <c r="B80" s="26"/>
      <c r="C80" s="9"/>
      <c r="D80" s="9" t="s">
        <v>255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23"/>
      <c r="AD80" s="9"/>
      <c r="AE80" s="9">
        <f t="shared" si="5"/>
        <v>0</v>
      </c>
      <c r="AF80" s="18"/>
      <c r="AG80" s="18"/>
      <c r="AH80" s="18" t="e">
        <f>SUM(AG81:AG85)/$A$1</f>
        <v>#VALUE!</v>
      </c>
      <c r="AJ80" s="7" t="s">
        <v>68</v>
      </c>
    </row>
    <row r="81" spans="1:36" x14ac:dyDescent="0.25">
      <c r="A81" s="2" t="s">
        <v>162</v>
      </c>
      <c r="B81" s="24" t="s">
        <v>163</v>
      </c>
      <c r="C81" s="14" t="s">
        <v>205</v>
      </c>
      <c r="D81" s="14" t="s">
        <v>94</v>
      </c>
      <c r="E81" s="10" t="s">
        <v>94</v>
      </c>
      <c r="F81" s="14" t="s">
        <v>94</v>
      </c>
      <c r="G81" s="10" t="s">
        <v>205</v>
      </c>
      <c r="H81" s="10"/>
      <c r="I81" s="14" t="s">
        <v>94</v>
      </c>
      <c r="J81" s="10" t="s">
        <v>94</v>
      </c>
      <c r="K81" s="14" t="s">
        <v>94</v>
      </c>
      <c r="L81" s="10" t="s">
        <v>205</v>
      </c>
      <c r="M81" s="14" t="s">
        <v>94</v>
      </c>
      <c r="N81" s="10" t="s">
        <v>205</v>
      </c>
      <c r="O81" s="14" t="s">
        <v>205</v>
      </c>
      <c r="P81" s="14" t="s">
        <v>205</v>
      </c>
      <c r="Q81" s="14" t="s">
        <v>94</v>
      </c>
      <c r="R81" s="14" t="s">
        <v>205</v>
      </c>
      <c r="S81" s="14">
        <v>1</v>
      </c>
      <c r="T81" s="10" t="s">
        <v>205</v>
      </c>
      <c r="U81" s="14" t="s">
        <v>205</v>
      </c>
      <c r="V81" s="10" t="s">
        <v>205</v>
      </c>
      <c r="W81" s="14" t="s">
        <v>94</v>
      </c>
      <c r="X81" s="10" t="s">
        <v>94</v>
      </c>
      <c r="Y81" s="14" t="s">
        <v>205</v>
      </c>
      <c r="Z81" s="10" t="s">
        <v>94</v>
      </c>
      <c r="AA81" s="14" t="s">
        <v>94</v>
      </c>
      <c r="AB81" s="10" t="s">
        <v>94</v>
      </c>
      <c r="AC81" s="25"/>
      <c r="AD81" s="19">
        <f t="shared" si="6"/>
        <v>1</v>
      </c>
      <c r="AE81" s="19">
        <f t="shared" si="5"/>
        <v>1</v>
      </c>
      <c r="AF81" s="20">
        <v>1</v>
      </c>
      <c r="AG81" s="20">
        <f>AF81*AD81</f>
        <v>1</v>
      </c>
      <c r="AH81">
        <v>3</v>
      </c>
      <c r="AJ81" s="2" t="s">
        <v>69</v>
      </c>
    </row>
    <row r="82" spans="1:36" x14ac:dyDescent="0.25">
      <c r="A82" s="2" t="s">
        <v>165</v>
      </c>
      <c r="B82" s="24" t="s">
        <v>163</v>
      </c>
      <c r="C82" s="14" t="s">
        <v>205</v>
      </c>
      <c r="D82" s="14" t="s">
        <v>94</v>
      </c>
      <c r="E82" s="10" t="s">
        <v>94</v>
      </c>
      <c r="F82" s="14" t="s">
        <v>94</v>
      </c>
      <c r="G82" s="10" t="s">
        <v>205</v>
      </c>
      <c r="H82" s="10"/>
      <c r="I82" s="14" t="s">
        <v>94</v>
      </c>
      <c r="J82" s="10" t="s">
        <v>94</v>
      </c>
      <c r="K82" s="14" t="s">
        <v>94</v>
      </c>
      <c r="L82" s="10" t="s">
        <v>205</v>
      </c>
      <c r="M82" s="14" t="s">
        <v>94</v>
      </c>
      <c r="N82" s="10" t="s">
        <v>205</v>
      </c>
      <c r="O82" s="14" t="s">
        <v>205</v>
      </c>
      <c r="P82" s="14" t="s">
        <v>205</v>
      </c>
      <c r="Q82" s="14" t="s">
        <v>94</v>
      </c>
      <c r="R82" s="14" t="s">
        <v>205</v>
      </c>
      <c r="S82" s="14">
        <v>1</v>
      </c>
      <c r="T82" s="10" t="s">
        <v>205</v>
      </c>
      <c r="U82" s="14" t="s">
        <v>205</v>
      </c>
      <c r="V82" s="10" t="s">
        <v>205</v>
      </c>
      <c r="W82" s="14" t="s">
        <v>94</v>
      </c>
      <c r="X82" s="10" t="s">
        <v>94</v>
      </c>
      <c r="Y82" s="14" t="s">
        <v>205</v>
      </c>
      <c r="Z82" s="10" t="s">
        <v>94</v>
      </c>
      <c r="AA82" s="14" t="s">
        <v>94</v>
      </c>
      <c r="AB82" s="10" t="s">
        <v>94</v>
      </c>
      <c r="AC82" s="25"/>
      <c r="AD82" s="19">
        <f t="shared" si="6"/>
        <v>1</v>
      </c>
      <c r="AE82" s="19">
        <f t="shared" si="5"/>
        <v>1</v>
      </c>
      <c r="AF82" s="20">
        <f>0.05*12+0.08*4+1+0.16*4</f>
        <v>2.56</v>
      </c>
      <c r="AG82" s="20">
        <f>AF82*AD82</f>
        <v>2.56</v>
      </c>
      <c r="AH82">
        <v>3</v>
      </c>
      <c r="AJ82" s="2" t="s">
        <v>70</v>
      </c>
    </row>
    <row r="83" spans="1:36" x14ac:dyDescent="0.25">
      <c r="A83" s="2" t="s">
        <v>166</v>
      </c>
      <c r="B83" s="24" t="s">
        <v>163</v>
      </c>
      <c r="C83" s="14" t="s">
        <v>205</v>
      </c>
      <c r="D83" s="14"/>
      <c r="E83" s="10" t="s">
        <v>205</v>
      </c>
      <c r="F83" s="14" t="s">
        <v>206</v>
      </c>
      <c r="G83" s="10" t="s">
        <v>94</v>
      </c>
      <c r="H83" s="10"/>
      <c r="I83" s="14" t="s">
        <v>206</v>
      </c>
      <c r="J83" s="10" t="s">
        <v>94</v>
      </c>
      <c r="K83" s="14" t="s">
        <v>206</v>
      </c>
      <c r="L83" s="10" t="s">
        <v>94</v>
      </c>
      <c r="M83" s="14" t="s">
        <v>206</v>
      </c>
      <c r="N83" s="10" t="s">
        <v>205</v>
      </c>
      <c r="O83" s="14" t="s">
        <v>205</v>
      </c>
      <c r="P83" s="14" t="s">
        <v>205</v>
      </c>
      <c r="Q83" s="14" t="s">
        <v>94</v>
      </c>
      <c r="R83" s="14" t="s">
        <v>205</v>
      </c>
      <c r="S83" s="14" t="s">
        <v>207</v>
      </c>
      <c r="T83" s="10" t="s">
        <v>205</v>
      </c>
      <c r="U83" s="14" t="s">
        <v>205</v>
      </c>
      <c r="V83" s="10" t="s">
        <v>205</v>
      </c>
      <c r="W83" s="14" t="s">
        <v>206</v>
      </c>
      <c r="X83" s="10" t="s">
        <v>94</v>
      </c>
      <c r="Y83" s="14" t="s">
        <v>205</v>
      </c>
      <c r="Z83" s="10" t="s">
        <v>94</v>
      </c>
      <c r="AA83" s="14" t="s">
        <v>205</v>
      </c>
      <c r="AB83" s="10" t="s">
        <v>94</v>
      </c>
      <c r="AC83" s="25"/>
      <c r="AD83" s="19">
        <f t="shared" si="6"/>
        <v>0</v>
      </c>
      <c r="AE83" s="19">
        <f t="shared" si="5"/>
        <v>0</v>
      </c>
      <c r="AF83" s="20">
        <f>0.16*12</f>
        <v>1.92</v>
      </c>
      <c r="AG83" s="20">
        <f>AF83*AD83</f>
        <v>0</v>
      </c>
      <c r="AH83">
        <v>3</v>
      </c>
      <c r="AJ83" s="2" t="s">
        <v>82</v>
      </c>
    </row>
    <row r="84" spans="1:36" x14ac:dyDescent="0.25">
      <c r="A84" s="15" t="s">
        <v>81</v>
      </c>
      <c r="B84" s="24" t="s">
        <v>163</v>
      </c>
      <c r="C84" s="34" t="s">
        <v>205</v>
      </c>
      <c r="D84" s="34" t="s">
        <v>94</v>
      </c>
      <c r="E84" s="33" t="s">
        <v>205</v>
      </c>
      <c r="F84" s="34" t="s">
        <v>94</v>
      </c>
      <c r="G84" s="33" t="s">
        <v>205</v>
      </c>
      <c r="H84" s="33"/>
      <c r="I84" s="34" t="s">
        <v>94</v>
      </c>
      <c r="J84" s="33" t="s">
        <v>205</v>
      </c>
      <c r="K84" s="34" t="s">
        <v>94</v>
      </c>
      <c r="L84" s="33" t="s">
        <v>205</v>
      </c>
      <c r="M84" s="34" t="s">
        <v>94</v>
      </c>
      <c r="N84" s="33" t="s">
        <v>205</v>
      </c>
      <c r="O84" s="34" t="s">
        <v>205</v>
      </c>
      <c r="P84" s="34" t="s">
        <v>205</v>
      </c>
      <c r="Q84" s="34" t="s">
        <v>94</v>
      </c>
      <c r="R84" s="34" t="s">
        <v>205</v>
      </c>
      <c r="S84" s="34">
        <v>1</v>
      </c>
      <c r="T84" s="33" t="s">
        <v>205</v>
      </c>
      <c r="U84" s="34" t="s">
        <v>205</v>
      </c>
      <c r="V84" s="33" t="s">
        <v>205</v>
      </c>
      <c r="W84" s="34" t="s">
        <v>94</v>
      </c>
      <c r="X84" s="33" t="s">
        <v>94</v>
      </c>
      <c r="Y84" s="34" t="s">
        <v>205</v>
      </c>
      <c r="Z84" s="33" t="s">
        <v>94</v>
      </c>
      <c r="AA84" s="34" t="s">
        <v>205</v>
      </c>
      <c r="AB84" s="33" t="s">
        <v>94</v>
      </c>
      <c r="AC84" s="35"/>
      <c r="AD84" s="19">
        <f t="shared" si="6"/>
        <v>1</v>
      </c>
      <c r="AE84" s="19">
        <f t="shared" si="5"/>
        <v>1</v>
      </c>
      <c r="AF84" s="20">
        <f>0.16*12</f>
        <v>1.92</v>
      </c>
      <c r="AG84" s="20">
        <f>AF84*AD84</f>
        <v>1.92</v>
      </c>
      <c r="AH84">
        <v>3</v>
      </c>
      <c r="AJ84" s="2" t="s">
        <v>81</v>
      </c>
    </row>
    <row r="85" spans="1:36" x14ac:dyDescent="0.25">
      <c r="A85" s="7" t="s">
        <v>71</v>
      </c>
      <c r="B85" s="26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23"/>
      <c r="AD85" s="9"/>
      <c r="AE85" s="9">
        <f t="shared" si="5"/>
        <v>0</v>
      </c>
      <c r="AF85" s="18"/>
      <c r="AG85" s="18"/>
      <c r="AJ85" s="7" t="s">
        <v>71</v>
      </c>
    </row>
    <row r="86" spans="1:36" x14ac:dyDescent="0.25">
      <c r="A86" s="2" t="s">
        <v>167</v>
      </c>
      <c r="B86" s="24" t="s">
        <v>163</v>
      </c>
      <c r="C86" s="14" t="s">
        <v>94</v>
      </c>
      <c r="D86" s="14"/>
      <c r="E86" s="10" t="s">
        <v>205</v>
      </c>
      <c r="F86" s="14" t="s">
        <v>205</v>
      </c>
      <c r="G86" s="10" t="s">
        <v>205</v>
      </c>
      <c r="H86" s="10"/>
      <c r="I86" s="14" t="s">
        <v>94</v>
      </c>
      <c r="J86" s="10" t="s">
        <v>205</v>
      </c>
      <c r="K86" s="14" t="s">
        <v>205</v>
      </c>
      <c r="L86" s="10" t="s">
        <v>205</v>
      </c>
      <c r="M86" s="14" t="s">
        <v>205</v>
      </c>
      <c r="N86" s="10" t="s">
        <v>205</v>
      </c>
      <c r="O86" s="14" t="s">
        <v>205</v>
      </c>
      <c r="P86" s="14" t="s">
        <v>205</v>
      </c>
      <c r="Q86" s="14" t="s">
        <v>205</v>
      </c>
      <c r="R86" s="14" t="s">
        <v>205</v>
      </c>
      <c r="S86" s="14" t="s">
        <v>205</v>
      </c>
      <c r="T86" s="10">
        <v>1</v>
      </c>
      <c r="U86" s="14">
        <v>1</v>
      </c>
      <c r="V86" s="10">
        <v>1</v>
      </c>
      <c r="W86" s="14" t="s">
        <v>205</v>
      </c>
      <c r="X86" s="10" t="s">
        <v>205</v>
      </c>
      <c r="Y86" s="14">
        <v>1</v>
      </c>
      <c r="Z86" s="10" t="s">
        <v>205</v>
      </c>
      <c r="AA86" s="14" t="s">
        <v>205</v>
      </c>
      <c r="AB86" s="10">
        <v>1</v>
      </c>
      <c r="AC86" s="25"/>
      <c r="AD86" s="19">
        <f t="shared" si="6"/>
        <v>5</v>
      </c>
      <c r="AE86" s="19">
        <f t="shared" si="5"/>
        <v>5</v>
      </c>
      <c r="AF86" s="20">
        <v>1</v>
      </c>
      <c r="AG86" s="20">
        <f>AF86*AD86</f>
        <v>5</v>
      </c>
      <c r="AH86">
        <v>3</v>
      </c>
      <c r="AJ86" s="2" t="s">
        <v>72</v>
      </c>
    </row>
    <row r="87" spans="1:36" x14ac:dyDescent="0.25">
      <c r="A87" s="2" t="s">
        <v>169</v>
      </c>
      <c r="B87" s="24" t="s">
        <v>163</v>
      </c>
      <c r="C87" s="14" t="s">
        <v>205</v>
      </c>
      <c r="D87" s="14"/>
      <c r="E87" s="10" t="s">
        <v>205</v>
      </c>
      <c r="F87" s="14" t="s">
        <v>205</v>
      </c>
      <c r="G87" s="10" t="s">
        <v>205</v>
      </c>
      <c r="H87" s="10"/>
      <c r="I87" s="14" t="s">
        <v>94</v>
      </c>
      <c r="J87" s="10" t="s">
        <v>205</v>
      </c>
      <c r="K87" s="14" t="s">
        <v>205</v>
      </c>
      <c r="L87" s="10" t="s">
        <v>205</v>
      </c>
      <c r="M87" s="14" t="s">
        <v>205</v>
      </c>
      <c r="N87" s="10" t="s">
        <v>205</v>
      </c>
      <c r="O87" s="14" t="s">
        <v>205</v>
      </c>
      <c r="P87" s="14" t="s">
        <v>205</v>
      </c>
      <c r="Q87" s="14" t="s">
        <v>205</v>
      </c>
      <c r="R87" s="14" t="s">
        <v>205</v>
      </c>
      <c r="S87" s="14" t="s">
        <v>205</v>
      </c>
      <c r="T87" s="10">
        <v>1</v>
      </c>
      <c r="U87" s="14" t="s">
        <v>205</v>
      </c>
      <c r="V87" s="10" t="s">
        <v>205</v>
      </c>
      <c r="W87" s="14" t="s">
        <v>205</v>
      </c>
      <c r="X87" s="10" t="s">
        <v>205</v>
      </c>
      <c r="Y87" s="14">
        <v>1</v>
      </c>
      <c r="Z87" s="10" t="s">
        <v>205</v>
      </c>
      <c r="AA87" s="14" t="s">
        <v>205</v>
      </c>
      <c r="AB87" s="10" t="s">
        <v>205</v>
      </c>
      <c r="AC87" s="25"/>
      <c r="AD87" s="19">
        <f t="shared" si="6"/>
        <v>2</v>
      </c>
      <c r="AE87" s="19">
        <f t="shared" si="5"/>
        <v>2</v>
      </c>
      <c r="AF87" s="20">
        <f>1.5*2</f>
        <v>3</v>
      </c>
      <c r="AG87" s="20">
        <f>AF87*AD87</f>
        <v>6</v>
      </c>
      <c r="AH87">
        <v>3</v>
      </c>
      <c r="AJ87" s="2" t="s">
        <v>73</v>
      </c>
    </row>
    <row r="88" spans="1:36" x14ac:dyDescent="0.25">
      <c r="A88" s="2" t="s">
        <v>170</v>
      </c>
      <c r="B88" s="24" t="s">
        <v>163</v>
      </c>
      <c r="C88" s="14" t="s">
        <v>94</v>
      </c>
      <c r="D88" s="14"/>
      <c r="E88" s="10" t="s">
        <v>94</v>
      </c>
      <c r="F88" s="14" t="s">
        <v>94</v>
      </c>
      <c r="G88" s="10" t="s">
        <v>94</v>
      </c>
      <c r="H88" s="10"/>
      <c r="I88" s="14" t="s">
        <v>94</v>
      </c>
      <c r="J88" s="10" t="s">
        <v>94</v>
      </c>
      <c r="K88" s="14" t="s">
        <v>94</v>
      </c>
      <c r="L88" s="10" t="s">
        <v>94</v>
      </c>
      <c r="M88" s="14" t="s">
        <v>94</v>
      </c>
      <c r="N88" s="10" t="s">
        <v>94</v>
      </c>
      <c r="O88" s="14" t="s">
        <v>94</v>
      </c>
      <c r="P88" s="14">
        <v>1</v>
      </c>
      <c r="Q88" s="14">
        <v>1</v>
      </c>
      <c r="R88" s="14">
        <v>1</v>
      </c>
      <c r="S88" s="14">
        <v>1</v>
      </c>
      <c r="T88" s="10">
        <v>1</v>
      </c>
      <c r="U88" s="14">
        <v>1</v>
      </c>
      <c r="V88" s="10">
        <v>1</v>
      </c>
      <c r="W88" s="14">
        <v>1</v>
      </c>
      <c r="X88" s="10">
        <v>1</v>
      </c>
      <c r="Y88" s="14">
        <v>1</v>
      </c>
      <c r="Z88" s="10">
        <v>1</v>
      </c>
      <c r="AA88" s="14">
        <v>1</v>
      </c>
      <c r="AB88" s="10">
        <v>1</v>
      </c>
      <c r="AC88" s="25"/>
      <c r="AD88" s="19">
        <f t="shared" si="6"/>
        <v>13</v>
      </c>
      <c r="AE88" s="19">
        <f t="shared" si="5"/>
        <v>13</v>
      </c>
      <c r="AF88" s="20">
        <v>3</v>
      </c>
      <c r="AG88" s="20">
        <f>AF88*AD88</f>
        <v>39</v>
      </c>
      <c r="AH88">
        <v>3</v>
      </c>
      <c r="AJ88" s="2" t="s">
        <v>74</v>
      </c>
    </row>
    <row r="89" spans="1:36" x14ac:dyDescent="0.25">
      <c r="A89" s="7" t="s">
        <v>78</v>
      </c>
      <c r="B89" s="26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23"/>
      <c r="AD89" s="9"/>
      <c r="AE89" s="9">
        <f t="shared" si="5"/>
        <v>0</v>
      </c>
      <c r="AF89" s="18"/>
      <c r="AG89" s="18"/>
      <c r="AH89" s="18" t="e">
        <f>SUM(AG90)/$A$1</f>
        <v>#VALUE!</v>
      </c>
      <c r="AJ89" s="7" t="s">
        <v>78</v>
      </c>
    </row>
    <row r="90" spans="1:36" x14ac:dyDescent="0.25">
      <c r="A90" s="15" t="s">
        <v>78</v>
      </c>
      <c r="B90" s="24" t="s">
        <v>117</v>
      </c>
      <c r="C90" s="14">
        <v>1</v>
      </c>
      <c r="D90" s="59">
        <v>1</v>
      </c>
      <c r="E90" s="10">
        <v>1</v>
      </c>
      <c r="F90" s="14">
        <v>1</v>
      </c>
      <c r="G90" s="10">
        <v>1</v>
      </c>
      <c r="H90" s="58">
        <v>1</v>
      </c>
      <c r="I90" s="14">
        <v>1</v>
      </c>
      <c r="J90" s="10">
        <v>1</v>
      </c>
      <c r="K90" s="14">
        <v>1</v>
      </c>
      <c r="L90" s="10">
        <v>1</v>
      </c>
      <c r="M90" s="14">
        <v>1</v>
      </c>
      <c r="N90" s="10" t="s">
        <v>119</v>
      </c>
      <c r="O90" s="14">
        <v>2</v>
      </c>
      <c r="P90" s="14" t="s">
        <v>119</v>
      </c>
      <c r="Q90" s="14">
        <v>1</v>
      </c>
      <c r="R90" s="14" t="s">
        <v>119</v>
      </c>
      <c r="S90" s="14" t="s">
        <v>119</v>
      </c>
      <c r="T90" s="10">
        <v>1</v>
      </c>
      <c r="U90" s="14">
        <v>1</v>
      </c>
      <c r="V90" s="10">
        <v>1</v>
      </c>
      <c r="W90" s="14">
        <v>1</v>
      </c>
      <c r="X90" s="10">
        <v>2</v>
      </c>
      <c r="Y90" s="59">
        <v>1</v>
      </c>
      <c r="Z90" s="58">
        <v>1</v>
      </c>
      <c r="AA90" s="59">
        <v>1</v>
      </c>
      <c r="AB90" s="58">
        <v>1</v>
      </c>
      <c r="AC90" s="25"/>
      <c r="AD90" s="19">
        <f t="shared" si="6"/>
        <v>24</v>
      </c>
      <c r="AE90" s="19">
        <f t="shared" si="5"/>
        <v>22</v>
      </c>
      <c r="AF90" s="20">
        <v>1.5</v>
      </c>
      <c r="AG90" s="20">
        <f>AF90*AD90</f>
        <v>36</v>
      </c>
      <c r="AJ90" s="15" t="s">
        <v>78</v>
      </c>
    </row>
    <row r="91" spans="1:36" x14ac:dyDescent="0.25">
      <c r="A91" s="7" t="s">
        <v>171</v>
      </c>
      <c r="B91" s="26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23"/>
      <c r="AD91" s="9"/>
      <c r="AE91" s="9">
        <f t="shared" si="5"/>
        <v>0</v>
      </c>
      <c r="AF91" s="18"/>
      <c r="AG91" s="18"/>
    </row>
    <row r="92" spans="1:36" x14ac:dyDescent="0.25">
      <c r="A92" s="37" t="s">
        <v>172</v>
      </c>
      <c r="B92" s="24" t="s">
        <v>117</v>
      </c>
      <c r="C92" s="14">
        <v>9</v>
      </c>
      <c r="D92" s="59">
        <v>20</v>
      </c>
      <c r="E92" s="10">
        <v>3</v>
      </c>
      <c r="F92" s="59">
        <v>5</v>
      </c>
      <c r="G92" s="10">
        <v>6</v>
      </c>
      <c r="H92" s="58">
        <v>4</v>
      </c>
      <c r="I92" s="59">
        <v>7</v>
      </c>
      <c r="J92" s="58">
        <v>10</v>
      </c>
      <c r="K92" s="59">
        <v>7</v>
      </c>
      <c r="L92" s="58">
        <v>17</v>
      </c>
      <c r="M92" s="14">
        <v>9</v>
      </c>
      <c r="N92" s="10">
        <v>1</v>
      </c>
      <c r="O92" s="14">
        <v>8</v>
      </c>
      <c r="P92" s="59">
        <v>3</v>
      </c>
      <c r="Q92" s="14">
        <v>11</v>
      </c>
      <c r="R92" s="59">
        <v>2</v>
      </c>
      <c r="S92" s="14" t="s">
        <v>119</v>
      </c>
      <c r="T92" s="10">
        <v>4</v>
      </c>
      <c r="U92" s="14">
        <v>4</v>
      </c>
      <c r="V92" s="10">
        <v>5</v>
      </c>
      <c r="W92" s="14">
        <v>5</v>
      </c>
      <c r="X92" s="58">
        <v>19</v>
      </c>
      <c r="Y92" s="59">
        <v>8</v>
      </c>
      <c r="Z92" s="10">
        <v>8</v>
      </c>
      <c r="AA92" s="14">
        <v>3</v>
      </c>
      <c r="AB92" s="10">
        <v>5</v>
      </c>
      <c r="AC92" s="25"/>
      <c r="AD92" s="19">
        <f t="shared" si="6"/>
        <v>183</v>
      </c>
      <c r="AE92" s="19">
        <f t="shared" si="5"/>
        <v>25</v>
      </c>
      <c r="AG92" s="20"/>
    </row>
    <row r="93" spans="1:36" x14ac:dyDescent="0.25">
      <c r="A93" s="37" t="s">
        <v>173</v>
      </c>
      <c r="B93" s="24" t="s">
        <v>117</v>
      </c>
      <c r="C93" s="14" t="s">
        <v>119</v>
      </c>
      <c r="D93" s="59">
        <v>3</v>
      </c>
      <c r="E93" s="10" t="s">
        <v>119</v>
      </c>
      <c r="F93" s="14" t="s">
        <v>119</v>
      </c>
      <c r="G93" s="10" t="s">
        <v>119</v>
      </c>
      <c r="H93" s="10" t="s">
        <v>119</v>
      </c>
      <c r="I93" s="14" t="s">
        <v>119</v>
      </c>
      <c r="J93" s="10" t="s">
        <v>119</v>
      </c>
      <c r="K93" s="14" t="s">
        <v>119</v>
      </c>
      <c r="L93" s="10">
        <v>14</v>
      </c>
      <c r="M93" s="14" t="s">
        <v>119</v>
      </c>
      <c r="N93" s="10" t="s">
        <v>119</v>
      </c>
      <c r="O93" s="14">
        <v>6</v>
      </c>
      <c r="P93" s="14" t="s">
        <v>119</v>
      </c>
      <c r="Q93" s="14" t="s">
        <v>119</v>
      </c>
      <c r="R93" s="14" t="s">
        <v>119</v>
      </c>
      <c r="S93" s="14" t="s">
        <v>119</v>
      </c>
      <c r="T93" s="10">
        <v>2</v>
      </c>
      <c r="U93" s="14" t="s">
        <v>119</v>
      </c>
      <c r="V93" s="10" t="s">
        <v>119</v>
      </c>
      <c r="W93" s="14">
        <v>5</v>
      </c>
      <c r="X93" s="58">
        <v>11</v>
      </c>
      <c r="Y93" s="14" t="s">
        <v>119</v>
      </c>
      <c r="Z93" s="10" t="s">
        <v>119</v>
      </c>
      <c r="AA93" s="14" t="s">
        <v>119</v>
      </c>
      <c r="AB93" s="10" t="s">
        <v>119</v>
      </c>
      <c r="AC93" s="25"/>
      <c r="AD93" s="19">
        <f t="shared" si="6"/>
        <v>41</v>
      </c>
      <c r="AE93" s="19">
        <f t="shared" si="5"/>
        <v>6</v>
      </c>
      <c r="AG93" s="20"/>
    </row>
    <row r="94" spans="1:36" x14ac:dyDescent="0.25">
      <c r="A94" s="37" t="s">
        <v>174</v>
      </c>
      <c r="B94" s="24" t="s">
        <v>117</v>
      </c>
      <c r="C94" s="14" t="s">
        <v>119</v>
      </c>
      <c r="D94" s="14" t="s">
        <v>119</v>
      </c>
      <c r="E94" s="10" t="s">
        <v>119</v>
      </c>
      <c r="F94" s="14" t="s">
        <v>119</v>
      </c>
      <c r="G94" s="10" t="s">
        <v>119</v>
      </c>
      <c r="H94" s="10" t="s">
        <v>119</v>
      </c>
      <c r="I94" s="14" t="s">
        <v>119</v>
      </c>
      <c r="J94" s="10" t="s">
        <v>119</v>
      </c>
      <c r="K94" s="14" t="s">
        <v>119</v>
      </c>
      <c r="L94" s="10" t="s">
        <v>119</v>
      </c>
      <c r="M94" s="14" t="s">
        <v>119</v>
      </c>
      <c r="N94" s="10" t="s">
        <v>119</v>
      </c>
      <c r="O94" s="14" t="s">
        <v>119</v>
      </c>
      <c r="P94" s="14" t="s">
        <v>119</v>
      </c>
      <c r="Q94" s="14" t="s">
        <v>119</v>
      </c>
      <c r="R94" s="14" t="s">
        <v>119</v>
      </c>
      <c r="S94" s="14" t="s">
        <v>119</v>
      </c>
      <c r="T94" s="10" t="s">
        <v>119</v>
      </c>
      <c r="U94" s="14" t="s">
        <v>119</v>
      </c>
      <c r="V94" s="10" t="s">
        <v>119</v>
      </c>
      <c r="W94" s="14" t="s">
        <v>119</v>
      </c>
      <c r="X94" s="10" t="s">
        <v>119</v>
      </c>
      <c r="Y94" s="14" t="s">
        <v>119</v>
      </c>
      <c r="Z94" s="10">
        <v>1</v>
      </c>
      <c r="AA94" s="14" t="s">
        <v>119</v>
      </c>
      <c r="AB94" s="10" t="s">
        <v>119</v>
      </c>
      <c r="AC94" s="25"/>
      <c r="AD94" s="19">
        <f t="shared" si="6"/>
        <v>1</v>
      </c>
      <c r="AE94" s="19">
        <f t="shared" si="5"/>
        <v>1</v>
      </c>
      <c r="AG94" s="20"/>
    </row>
    <row r="95" spans="1:36" x14ac:dyDescent="0.25">
      <c r="A95" s="37" t="s">
        <v>175</v>
      </c>
      <c r="B95" s="24" t="s">
        <v>117</v>
      </c>
      <c r="C95" s="59">
        <v>5</v>
      </c>
      <c r="D95" s="59">
        <v>3</v>
      </c>
      <c r="E95" s="10">
        <v>2</v>
      </c>
      <c r="F95" s="59">
        <v>5</v>
      </c>
      <c r="G95" s="10">
        <v>3</v>
      </c>
      <c r="H95" s="10">
        <v>2</v>
      </c>
      <c r="I95" s="14">
        <v>4</v>
      </c>
      <c r="J95" s="58">
        <v>6</v>
      </c>
      <c r="K95" s="14">
        <v>4</v>
      </c>
      <c r="L95" s="58">
        <v>9</v>
      </c>
      <c r="M95" s="14">
        <v>3</v>
      </c>
      <c r="N95" s="10">
        <v>2</v>
      </c>
      <c r="O95" s="14">
        <v>6</v>
      </c>
      <c r="P95" s="59">
        <v>4</v>
      </c>
      <c r="Q95" s="59">
        <v>6</v>
      </c>
      <c r="R95" s="59">
        <v>1</v>
      </c>
      <c r="S95" s="14" t="s">
        <v>119</v>
      </c>
      <c r="T95" s="10">
        <v>3</v>
      </c>
      <c r="U95" s="14">
        <v>3</v>
      </c>
      <c r="V95" s="58">
        <v>3</v>
      </c>
      <c r="W95" s="14">
        <v>4</v>
      </c>
      <c r="X95" s="58">
        <v>17</v>
      </c>
      <c r="Y95" s="59">
        <v>9</v>
      </c>
      <c r="Z95" s="10">
        <v>4</v>
      </c>
      <c r="AA95" s="14">
        <v>2</v>
      </c>
      <c r="AB95" s="10">
        <v>4</v>
      </c>
      <c r="AC95" s="25"/>
      <c r="AD95" s="19">
        <f t="shared" si="6"/>
        <v>114</v>
      </c>
      <c r="AE95" s="19">
        <f t="shared" si="5"/>
        <v>25</v>
      </c>
      <c r="AG95" s="20"/>
    </row>
    <row r="96" spans="1:36" x14ac:dyDescent="0.25">
      <c r="A96" s="37" t="s">
        <v>176</v>
      </c>
      <c r="B96" s="24" t="s">
        <v>117</v>
      </c>
      <c r="C96" s="40">
        <v>1</v>
      </c>
      <c r="D96" s="63">
        <v>1</v>
      </c>
      <c r="E96" s="10">
        <v>1</v>
      </c>
      <c r="F96" s="14">
        <v>1</v>
      </c>
      <c r="G96" s="10">
        <v>1</v>
      </c>
      <c r="H96" s="10">
        <v>1</v>
      </c>
      <c r="I96" s="14">
        <v>1</v>
      </c>
      <c r="J96" s="10">
        <v>1</v>
      </c>
      <c r="K96" s="14">
        <v>1</v>
      </c>
      <c r="L96" s="10">
        <v>1</v>
      </c>
      <c r="M96" s="14">
        <v>1</v>
      </c>
      <c r="N96" s="10" t="s">
        <v>119</v>
      </c>
      <c r="O96" s="14">
        <v>2</v>
      </c>
      <c r="P96" s="14" t="s">
        <v>119</v>
      </c>
      <c r="Q96" s="14">
        <v>1</v>
      </c>
      <c r="R96" s="14" t="s">
        <v>119</v>
      </c>
      <c r="S96" s="14" t="s">
        <v>119</v>
      </c>
      <c r="T96" s="10">
        <v>1</v>
      </c>
      <c r="U96" s="14">
        <v>1</v>
      </c>
      <c r="V96" s="10">
        <v>1</v>
      </c>
      <c r="W96" s="14">
        <v>1</v>
      </c>
      <c r="X96" s="10">
        <v>2</v>
      </c>
      <c r="Y96" s="59">
        <v>2</v>
      </c>
      <c r="Z96" s="10">
        <v>1</v>
      </c>
      <c r="AA96" s="14">
        <v>1</v>
      </c>
      <c r="AB96" s="10">
        <v>1</v>
      </c>
      <c r="AC96" s="25"/>
      <c r="AD96" s="19">
        <f t="shared" si="6"/>
        <v>25</v>
      </c>
      <c r="AE96" s="19">
        <f t="shared" si="5"/>
        <v>22</v>
      </c>
      <c r="AG96" s="20"/>
    </row>
    <row r="97" spans="1:34" x14ac:dyDescent="0.25">
      <c r="A97" s="37" t="s">
        <v>177</v>
      </c>
      <c r="B97" s="24" t="s">
        <v>117</v>
      </c>
      <c r="C97" s="14">
        <v>35</v>
      </c>
      <c r="D97" s="59">
        <v>30</v>
      </c>
      <c r="E97" s="10">
        <v>13</v>
      </c>
      <c r="F97" s="59">
        <v>70</v>
      </c>
      <c r="G97" s="10">
        <v>24</v>
      </c>
      <c r="H97" s="58">
        <v>11</v>
      </c>
      <c r="I97" s="59">
        <v>11</v>
      </c>
      <c r="J97" s="10">
        <v>52</v>
      </c>
      <c r="K97" s="14">
        <v>21</v>
      </c>
      <c r="L97" s="10">
        <v>61</v>
      </c>
      <c r="M97" s="14">
        <v>25</v>
      </c>
      <c r="N97" s="10" t="s">
        <v>119</v>
      </c>
      <c r="O97" s="59">
        <v>63</v>
      </c>
      <c r="P97" s="14" t="s">
        <v>119</v>
      </c>
      <c r="Q97" s="14">
        <v>23</v>
      </c>
      <c r="R97" s="14" t="s">
        <v>119</v>
      </c>
      <c r="S97" s="14" t="s">
        <v>119</v>
      </c>
      <c r="T97" s="10">
        <v>13</v>
      </c>
      <c r="U97" s="14">
        <v>48</v>
      </c>
      <c r="V97" s="58">
        <v>25</v>
      </c>
      <c r="W97" s="14">
        <v>18</v>
      </c>
      <c r="X97" s="10">
        <v>25</v>
      </c>
      <c r="Y97" s="59">
        <v>31</v>
      </c>
      <c r="Z97" s="58">
        <v>28</v>
      </c>
      <c r="AA97" s="59">
        <v>12</v>
      </c>
      <c r="AB97" s="10">
        <v>19</v>
      </c>
      <c r="AC97" s="25"/>
      <c r="AD97" s="19">
        <f t="shared" si="6"/>
        <v>658</v>
      </c>
      <c r="AE97" s="19">
        <f t="shared" si="5"/>
        <v>22</v>
      </c>
      <c r="AG97" s="20"/>
    </row>
    <row r="98" spans="1:34" x14ac:dyDescent="0.25">
      <c r="A98" s="38" t="s">
        <v>178</v>
      </c>
      <c r="B98" s="24" t="s">
        <v>117</v>
      </c>
      <c r="C98" s="14">
        <v>3</v>
      </c>
      <c r="D98" s="59">
        <v>6</v>
      </c>
      <c r="E98" s="10" t="s">
        <v>119</v>
      </c>
      <c r="F98" s="14" t="s">
        <v>119</v>
      </c>
      <c r="G98" s="10">
        <v>1</v>
      </c>
      <c r="H98" s="58">
        <v>8</v>
      </c>
      <c r="I98" s="14" t="s">
        <v>119</v>
      </c>
      <c r="J98" s="10">
        <v>1</v>
      </c>
      <c r="K98" s="14">
        <v>23</v>
      </c>
      <c r="L98" s="10">
        <v>10</v>
      </c>
      <c r="M98" s="14" t="s">
        <v>119</v>
      </c>
      <c r="N98" s="10" t="s">
        <v>119</v>
      </c>
      <c r="O98" s="14" t="s">
        <v>119</v>
      </c>
      <c r="P98" s="14" t="s">
        <v>119</v>
      </c>
      <c r="Q98" s="14" t="s">
        <v>119</v>
      </c>
      <c r="R98" s="14" t="s">
        <v>119</v>
      </c>
      <c r="S98" s="14" t="s">
        <v>119</v>
      </c>
      <c r="T98" s="10" t="s">
        <v>119</v>
      </c>
      <c r="U98" s="14">
        <v>5</v>
      </c>
      <c r="V98" s="10">
        <v>2</v>
      </c>
      <c r="W98" s="14">
        <v>3</v>
      </c>
      <c r="X98" s="10">
        <v>8</v>
      </c>
      <c r="Y98" s="14">
        <v>5</v>
      </c>
      <c r="Z98" s="10" t="s">
        <v>119</v>
      </c>
      <c r="AA98" s="14" t="s">
        <v>119</v>
      </c>
      <c r="AB98" s="10">
        <v>1</v>
      </c>
      <c r="AC98" s="25"/>
      <c r="AD98" s="19">
        <f t="shared" si="6"/>
        <v>76</v>
      </c>
      <c r="AE98" s="19">
        <f t="shared" si="5"/>
        <v>13</v>
      </c>
      <c r="AG98" s="20"/>
    </row>
    <row r="99" spans="1:34" x14ac:dyDescent="0.25">
      <c r="A99" s="37" t="s">
        <v>179</v>
      </c>
      <c r="B99" s="24" t="s">
        <v>117</v>
      </c>
      <c r="C99" s="14">
        <v>1</v>
      </c>
      <c r="D99" s="14">
        <v>1</v>
      </c>
      <c r="E99" s="10">
        <v>1</v>
      </c>
      <c r="F99" s="14">
        <v>1</v>
      </c>
      <c r="G99" s="10">
        <v>1</v>
      </c>
      <c r="H99" s="10">
        <v>1</v>
      </c>
      <c r="I99" s="14">
        <v>1</v>
      </c>
      <c r="J99" s="10">
        <v>1</v>
      </c>
      <c r="K99" s="14">
        <v>1</v>
      </c>
      <c r="L99" s="10">
        <v>1</v>
      </c>
      <c r="M99" s="14">
        <v>1</v>
      </c>
      <c r="N99" s="10" t="s">
        <v>119</v>
      </c>
      <c r="O99" s="14">
        <v>1</v>
      </c>
      <c r="P99" s="14" t="s">
        <v>119</v>
      </c>
      <c r="Q99" s="14" t="s">
        <v>119</v>
      </c>
      <c r="R99" s="14" t="s">
        <v>119</v>
      </c>
      <c r="S99" s="14" t="s">
        <v>119</v>
      </c>
      <c r="T99" s="10" t="s">
        <v>119</v>
      </c>
      <c r="U99" s="14">
        <v>1</v>
      </c>
      <c r="V99" s="10" t="s">
        <v>119</v>
      </c>
      <c r="W99" s="14">
        <v>1</v>
      </c>
      <c r="X99" s="10">
        <v>1</v>
      </c>
      <c r="Y99" s="14">
        <v>1</v>
      </c>
      <c r="Z99" s="10">
        <v>1</v>
      </c>
      <c r="AA99" s="14" t="s">
        <v>119</v>
      </c>
      <c r="AB99" s="10">
        <v>1</v>
      </c>
      <c r="AC99" s="25"/>
      <c r="AD99" s="19">
        <f t="shared" si="6"/>
        <v>18</v>
      </c>
      <c r="AE99" s="19">
        <f t="shared" si="5"/>
        <v>18</v>
      </c>
      <c r="AG99" s="20"/>
    </row>
    <row r="100" spans="1:34" x14ac:dyDescent="0.25">
      <c r="A100" s="39" t="s">
        <v>180</v>
      </c>
      <c r="B100" s="24" t="s">
        <v>245</v>
      </c>
      <c r="C100" s="60">
        <v>12</v>
      </c>
      <c r="D100" s="60">
        <v>5</v>
      </c>
      <c r="E100" s="61"/>
      <c r="F100" s="60"/>
      <c r="G100" s="61"/>
      <c r="H100" s="61"/>
      <c r="I100" s="60"/>
      <c r="J100" s="61">
        <v>10</v>
      </c>
      <c r="K100" s="60"/>
      <c r="L100" s="61"/>
      <c r="M100" s="60"/>
      <c r="N100" s="61"/>
      <c r="O100" s="60">
        <v>4</v>
      </c>
      <c r="P100" s="60"/>
      <c r="Q100" s="60"/>
      <c r="R100" s="60"/>
      <c r="S100" s="60"/>
      <c r="T100" s="61"/>
      <c r="U100" s="60"/>
      <c r="V100" s="61"/>
      <c r="W100" s="60"/>
      <c r="X100" s="61"/>
      <c r="Y100" s="60"/>
      <c r="Z100" s="61"/>
      <c r="AA100" s="60"/>
      <c r="AB100" s="61"/>
      <c r="AC100" s="25"/>
      <c r="AD100" s="19">
        <f t="shared" si="6"/>
        <v>31</v>
      </c>
      <c r="AE100" s="19">
        <f t="shared" si="5"/>
        <v>4</v>
      </c>
      <c r="AG100" s="20"/>
    </row>
    <row r="101" spans="1:34" x14ac:dyDescent="0.25">
      <c r="A101" s="39" t="s">
        <v>181</v>
      </c>
      <c r="B101" s="24" t="s">
        <v>245</v>
      </c>
      <c r="C101" s="60">
        <v>1</v>
      </c>
      <c r="D101" s="60">
        <v>1</v>
      </c>
      <c r="E101" s="61"/>
      <c r="F101" s="60"/>
      <c r="G101" s="61"/>
      <c r="H101" s="61"/>
      <c r="I101" s="60"/>
      <c r="J101" s="61">
        <v>1</v>
      </c>
      <c r="K101" s="60"/>
      <c r="L101" s="61"/>
      <c r="M101" s="60"/>
      <c r="N101" s="61"/>
      <c r="O101" s="60">
        <v>1</v>
      </c>
      <c r="P101" s="60"/>
      <c r="Q101" s="60"/>
      <c r="R101" s="60"/>
      <c r="S101" s="60"/>
      <c r="T101" s="61"/>
      <c r="U101" s="60"/>
      <c r="V101" s="61"/>
      <c r="W101" s="60"/>
      <c r="X101" s="61"/>
      <c r="Y101" s="60"/>
      <c r="Z101" s="61"/>
      <c r="AA101" s="60"/>
      <c r="AB101" s="61"/>
      <c r="AC101" s="25"/>
      <c r="AD101" s="19">
        <f t="shared" si="6"/>
        <v>4</v>
      </c>
      <c r="AE101" s="19">
        <f t="shared" si="5"/>
        <v>4</v>
      </c>
      <c r="AG101" s="20"/>
    </row>
    <row r="103" spans="1:34" x14ac:dyDescent="0.25">
      <c r="AG103" s="20">
        <f>SUM(AG2:AG102)</f>
        <v>17144.476999999999</v>
      </c>
      <c r="AH103" s="21"/>
    </row>
    <row r="104" spans="1:34" x14ac:dyDescent="0.25">
      <c r="A104" s="68"/>
      <c r="AF104" s="20" t="s">
        <v>90</v>
      </c>
      <c r="AG104" s="20">
        <f>AG103/24</f>
        <v>714.35320833333333</v>
      </c>
    </row>
    <row r="107" spans="1:34" x14ac:dyDescent="0.25">
      <c r="AF107" s="20" t="s">
        <v>91</v>
      </c>
      <c r="AG107" s="20">
        <f>SUMIF($AH$3:$AH$99,2,$AG$3:$AG$99)</f>
        <v>12020.95</v>
      </c>
    </row>
    <row r="108" spans="1:34" x14ac:dyDescent="0.25">
      <c r="AF108" s="20" t="s">
        <v>92</v>
      </c>
      <c r="AG108" s="20">
        <f>SUMIF($AH$3:$AH$99,3,$AG$3:$AG$99)</f>
        <v>2738.855</v>
      </c>
    </row>
    <row r="109" spans="1:34" x14ac:dyDescent="0.25">
      <c r="AF109" s="20" t="s">
        <v>93</v>
      </c>
      <c r="AG109" s="20">
        <f>SUMIF($AH$3:$AH$99,1,$AG$3:$AG$99)</f>
        <v>411.072</v>
      </c>
    </row>
  </sheetData>
  <autoFilter ref="A2:AJ101"/>
  <conditionalFormatting sqref="AD3:AE26 AD56:AE101 AD41:AE54 AD28:AE39">
    <cfRule type="cellIs" dxfId="30" priority="14" operator="equal">
      <formula>0</formula>
    </cfRule>
  </conditionalFormatting>
  <conditionalFormatting sqref="AG4:AG22 AG24:AG26 AG63:AG85 AG89:AG101 AG56:AG61 AG41:AG54 AG28:AG39">
    <cfRule type="cellIs" dxfId="29" priority="13" operator="equal">
      <formula>0</formula>
    </cfRule>
  </conditionalFormatting>
  <conditionalFormatting sqref="AF3:AF6 AF61 AF8:AF19 AF24:AF26 AF63:AF85 AF89:AF101 AF56:AF59 AF41:AF54 AF28:AF39">
    <cfRule type="cellIs" dxfId="28" priority="12" operator="equal">
      <formula>0</formula>
    </cfRule>
  </conditionalFormatting>
  <conditionalFormatting sqref="AF60">
    <cfRule type="cellIs" dxfId="27" priority="11" operator="equal">
      <formula>0</formula>
    </cfRule>
  </conditionalFormatting>
  <conditionalFormatting sqref="AF7">
    <cfRule type="cellIs" dxfId="26" priority="10" operator="equal">
      <formula>0</formula>
    </cfRule>
  </conditionalFormatting>
  <conditionalFormatting sqref="AF21">
    <cfRule type="cellIs" dxfId="25" priority="9" operator="equal">
      <formula>0</formula>
    </cfRule>
  </conditionalFormatting>
  <conditionalFormatting sqref="AF20">
    <cfRule type="cellIs" dxfId="24" priority="8" operator="equal">
      <formula>0</formula>
    </cfRule>
  </conditionalFormatting>
  <conditionalFormatting sqref="AF23:AG23">
    <cfRule type="cellIs" dxfId="23" priority="7" operator="equal">
      <formula>0</formula>
    </cfRule>
  </conditionalFormatting>
  <conditionalFormatting sqref="AF62:AG62">
    <cfRule type="cellIs" dxfId="22" priority="6" operator="equal">
      <formula>0</formula>
    </cfRule>
  </conditionalFormatting>
  <conditionalFormatting sqref="AF86:AG87">
    <cfRule type="cellIs" dxfId="21" priority="5" operator="equal">
      <formula>0</formula>
    </cfRule>
  </conditionalFormatting>
  <conditionalFormatting sqref="AF88">
    <cfRule type="cellIs" dxfId="20" priority="4" operator="equal">
      <formula>0</formula>
    </cfRule>
  </conditionalFormatting>
  <conditionalFormatting sqref="AG88">
    <cfRule type="cellIs" dxfId="19" priority="3" operator="equal">
      <formula>0</formula>
    </cfRule>
  </conditionalFormatting>
  <conditionalFormatting sqref="AF22">
    <cfRule type="cellIs" dxfId="18" priority="2" operator="equal">
      <formula>0</formula>
    </cfRule>
  </conditionalFormatting>
  <conditionalFormatting sqref="AG3">
    <cfRule type="cellIs" dxfId="17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9"/>
  <sheetViews>
    <sheetView zoomScaleNormal="100" workbookViewId="0">
      <pane xSplit="1" ySplit="1" topLeftCell="B20" activePane="bottomRight" state="frozen"/>
      <selection pane="topRight" activeCell="B1" sqref="B1"/>
      <selection pane="bottomLeft" activeCell="A2" sqref="A2"/>
      <selection pane="bottomRight" activeCell="A29" sqref="A29"/>
    </sheetView>
  </sheetViews>
  <sheetFormatPr defaultColWidth="9.140625" defaultRowHeight="15" x14ac:dyDescent="0.25"/>
  <cols>
    <col min="1" max="1" width="72.140625" bestFit="1" customWidth="1"/>
    <col min="2" max="2" width="13" style="12" customWidth="1"/>
    <col min="3" max="27" width="9.140625" style="12"/>
    <col min="28" max="28" width="4.28515625" style="12" customWidth="1"/>
    <col min="29" max="30" width="10.28515625" style="19" customWidth="1"/>
    <col min="31" max="31" width="12.5703125" style="20" customWidth="1"/>
    <col min="32" max="32" width="10.28515625" style="12" customWidth="1"/>
    <col min="33" max="33" width="14.42578125" customWidth="1"/>
  </cols>
  <sheetData>
    <row r="1" spans="1:33" s="1" customFormat="1" ht="93" x14ac:dyDescent="0.2">
      <c r="A1" s="57" t="s">
        <v>243</v>
      </c>
      <c r="B1" s="6">
        <f>COUNTA(C1:AB1)</f>
        <v>25</v>
      </c>
      <c r="C1" s="55" t="s">
        <v>209</v>
      </c>
      <c r="D1" s="55" t="s">
        <v>210</v>
      </c>
      <c r="E1" s="55" t="s">
        <v>211</v>
      </c>
      <c r="F1" s="55" t="s">
        <v>212</v>
      </c>
      <c r="G1" s="55" t="s">
        <v>213</v>
      </c>
      <c r="H1" s="55" t="s">
        <v>214</v>
      </c>
      <c r="I1" s="55" t="s">
        <v>215</v>
      </c>
      <c r="J1" s="55" t="s">
        <v>216</v>
      </c>
      <c r="K1" s="55" t="s">
        <v>217</v>
      </c>
      <c r="L1" s="55" t="s">
        <v>218</v>
      </c>
      <c r="M1" s="55" t="s">
        <v>219</v>
      </c>
      <c r="N1" s="55" t="s">
        <v>220</v>
      </c>
      <c r="O1" s="55" t="s">
        <v>221</v>
      </c>
      <c r="P1" s="55" t="s">
        <v>222</v>
      </c>
      <c r="Q1" s="55" t="s">
        <v>223</v>
      </c>
      <c r="R1" s="55" t="s">
        <v>224</v>
      </c>
      <c r="S1" s="55" t="s">
        <v>225</v>
      </c>
      <c r="T1" s="55" t="s">
        <v>240</v>
      </c>
      <c r="U1" s="54" t="s">
        <v>238</v>
      </c>
      <c r="V1" s="55" t="s">
        <v>239</v>
      </c>
      <c r="W1" s="54" t="s">
        <v>236</v>
      </c>
      <c r="X1" s="54" t="s">
        <v>237</v>
      </c>
      <c r="Y1" s="55" t="s">
        <v>235</v>
      </c>
      <c r="Z1" s="55" t="s">
        <v>226</v>
      </c>
      <c r="AA1" s="55" t="s">
        <v>227</v>
      </c>
      <c r="AB1" s="13"/>
      <c r="AC1" s="16" t="s">
        <v>86</v>
      </c>
      <c r="AD1" s="16" t="s">
        <v>87</v>
      </c>
      <c r="AE1" s="17" t="s">
        <v>88</v>
      </c>
      <c r="AF1" s="16" t="s">
        <v>89</v>
      </c>
    </row>
    <row r="2" spans="1:33" x14ac:dyDescent="0.25">
      <c r="A2" s="7" t="s">
        <v>0</v>
      </c>
      <c r="B2" s="26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23"/>
      <c r="AC2" s="9"/>
      <c r="AD2" s="9"/>
      <c r="AE2" s="18"/>
      <c r="AF2" s="18"/>
      <c r="AG2" s="18" t="e">
        <f>SUM(AF3:AF15)/$A$1</f>
        <v>#VALUE!</v>
      </c>
    </row>
    <row r="3" spans="1:33" x14ac:dyDescent="0.25">
      <c r="A3" s="2" t="s">
        <v>116</v>
      </c>
      <c r="B3" s="24" t="s">
        <v>117</v>
      </c>
      <c r="C3" s="14">
        <v>67</v>
      </c>
      <c r="D3" s="10">
        <v>30</v>
      </c>
      <c r="E3" s="14">
        <v>26</v>
      </c>
      <c r="F3" s="10">
        <v>166</v>
      </c>
      <c r="G3" s="14">
        <v>18</v>
      </c>
      <c r="H3" s="10">
        <v>75</v>
      </c>
      <c r="I3" s="59">
        <v>221</v>
      </c>
      <c r="J3" s="10">
        <v>25</v>
      </c>
      <c r="K3" s="14">
        <v>3</v>
      </c>
      <c r="L3" s="58">
        <v>45</v>
      </c>
      <c r="M3" s="14">
        <v>8</v>
      </c>
      <c r="N3" s="10">
        <v>33</v>
      </c>
      <c r="O3" s="59">
        <v>39</v>
      </c>
      <c r="P3" s="58">
        <v>35</v>
      </c>
      <c r="Q3" s="59">
        <v>74</v>
      </c>
      <c r="R3" s="10" t="s">
        <v>119</v>
      </c>
      <c r="S3" s="59">
        <v>28</v>
      </c>
      <c r="T3" s="14" t="s">
        <v>119</v>
      </c>
      <c r="U3" s="59">
        <v>114</v>
      </c>
      <c r="V3" s="14" t="s">
        <v>119</v>
      </c>
      <c r="W3" s="14" t="s">
        <v>119</v>
      </c>
      <c r="X3" s="14" t="s">
        <v>119</v>
      </c>
      <c r="Y3" s="14">
        <v>3</v>
      </c>
      <c r="Z3" s="10" t="s">
        <v>119</v>
      </c>
      <c r="AA3" s="59">
        <v>53</v>
      </c>
      <c r="AB3" s="25"/>
      <c r="AC3" s="19">
        <f>SUM(C3:AA3)</f>
        <v>1063</v>
      </c>
      <c r="AD3" s="70">
        <f>COUNT(C3:AA3)</f>
        <v>19</v>
      </c>
      <c r="AE3" s="20">
        <v>8</v>
      </c>
      <c r="AF3" s="20">
        <f>AE3*AD3</f>
        <v>152</v>
      </c>
      <c r="AG3">
        <v>2</v>
      </c>
    </row>
    <row r="4" spans="1:33" x14ac:dyDescent="0.25">
      <c r="A4" s="2" t="s">
        <v>118</v>
      </c>
      <c r="B4" s="24" t="s">
        <v>117</v>
      </c>
      <c r="C4" s="14">
        <v>2</v>
      </c>
      <c r="D4" s="58">
        <v>7</v>
      </c>
      <c r="E4" s="14" t="s">
        <v>119</v>
      </c>
      <c r="F4" s="10" t="s">
        <v>119</v>
      </c>
      <c r="G4" s="14">
        <v>2</v>
      </c>
      <c r="H4" s="10">
        <v>6</v>
      </c>
      <c r="I4" s="14">
        <v>16</v>
      </c>
      <c r="J4" s="10">
        <v>4</v>
      </c>
      <c r="K4" s="14" t="s">
        <v>119</v>
      </c>
      <c r="L4" s="10">
        <v>8</v>
      </c>
      <c r="M4" s="14" t="s">
        <v>119</v>
      </c>
      <c r="N4" s="10">
        <v>2</v>
      </c>
      <c r="O4" s="14" t="s">
        <v>119</v>
      </c>
      <c r="P4" s="10" t="s">
        <v>119</v>
      </c>
      <c r="Q4" s="14">
        <v>5</v>
      </c>
      <c r="R4" s="10" t="s">
        <v>119</v>
      </c>
      <c r="S4" s="14" t="s">
        <v>119</v>
      </c>
      <c r="T4" s="14" t="s">
        <v>119</v>
      </c>
      <c r="U4" s="14" t="s">
        <v>119</v>
      </c>
      <c r="V4" s="14" t="s">
        <v>119</v>
      </c>
      <c r="W4" s="14" t="s">
        <v>119</v>
      </c>
      <c r="X4" s="14" t="s">
        <v>119</v>
      </c>
      <c r="Y4" s="14" t="s">
        <v>119</v>
      </c>
      <c r="Z4" s="10" t="s">
        <v>119</v>
      </c>
      <c r="AA4" s="14" t="s">
        <v>119</v>
      </c>
      <c r="AB4" s="25"/>
      <c r="AC4" s="19">
        <f t="shared" ref="AC4:AC69" si="0">SUM(C4:AA4)</f>
        <v>52</v>
      </c>
      <c r="AD4" s="19">
        <f t="shared" ref="AD4:AD69" si="1">COUNT(C4:AA4)</f>
        <v>9</v>
      </c>
      <c r="AE4" s="20">
        <f>0.08*4+0.08*2+1</f>
        <v>1.48</v>
      </c>
      <c r="AF4" s="20">
        <f>AE4*AC4</f>
        <v>76.959999999999994</v>
      </c>
      <c r="AG4">
        <v>2</v>
      </c>
    </row>
    <row r="5" spans="1:33" x14ac:dyDescent="0.25">
      <c r="A5" s="3" t="s">
        <v>120</v>
      </c>
      <c r="B5" s="24" t="s">
        <v>117</v>
      </c>
      <c r="C5" s="14" t="s">
        <v>119</v>
      </c>
      <c r="D5" s="10" t="s">
        <v>119</v>
      </c>
      <c r="E5" s="14" t="s">
        <v>119</v>
      </c>
      <c r="F5" s="10" t="s">
        <v>119</v>
      </c>
      <c r="G5" s="14" t="s">
        <v>119</v>
      </c>
      <c r="H5" s="10" t="s">
        <v>119</v>
      </c>
      <c r="I5" s="14" t="s">
        <v>119</v>
      </c>
      <c r="J5" s="10" t="s">
        <v>119</v>
      </c>
      <c r="K5" s="14" t="s">
        <v>119</v>
      </c>
      <c r="L5" s="10" t="s">
        <v>119</v>
      </c>
      <c r="M5" s="14" t="s">
        <v>119</v>
      </c>
      <c r="N5" s="10" t="s">
        <v>119</v>
      </c>
      <c r="O5" s="14" t="s">
        <v>119</v>
      </c>
      <c r="P5" s="10" t="s">
        <v>119</v>
      </c>
      <c r="Q5" s="14" t="s">
        <v>119</v>
      </c>
      <c r="R5" s="10" t="s">
        <v>119</v>
      </c>
      <c r="S5" s="14" t="s">
        <v>119</v>
      </c>
      <c r="T5" s="14" t="s">
        <v>119</v>
      </c>
      <c r="U5" s="14" t="s">
        <v>119</v>
      </c>
      <c r="V5" s="14" t="s">
        <v>119</v>
      </c>
      <c r="W5" s="14" t="s">
        <v>119</v>
      </c>
      <c r="X5" s="14" t="s">
        <v>119</v>
      </c>
      <c r="Y5" s="14" t="s">
        <v>119</v>
      </c>
      <c r="Z5" s="10" t="s">
        <v>119</v>
      </c>
      <c r="AA5" s="14" t="s">
        <v>119</v>
      </c>
      <c r="AB5" s="25"/>
      <c r="AC5" s="19">
        <f t="shared" si="0"/>
        <v>0</v>
      </c>
      <c r="AD5" s="19">
        <f t="shared" si="1"/>
        <v>0</v>
      </c>
      <c r="AE5" s="20">
        <f>0.33*4+3*0.2</f>
        <v>1.9200000000000002</v>
      </c>
      <c r="AF5" s="20">
        <f>AE5*AC5</f>
        <v>0</v>
      </c>
      <c r="AG5">
        <v>2</v>
      </c>
    </row>
    <row r="6" spans="1:33" x14ac:dyDescent="0.25">
      <c r="A6" s="3" t="s">
        <v>121</v>
      </c>
      <c r="B6" s="24" t="s">
        <v>117</v>
      </c>
      <c r="C6" s="14"/>
      <c r="D6" s="10"/>
      <c r="E6" s="14"/>
      <c r="F6" s="10"/>
      <c r="G6" s="14"/>
      <c r="H6" s="10"/>
      <c r="I6" s="14"/>
      <c r="J6" s="10"/>
      <c r="K6" s="14"/>
      <c r="L6" s="10"/>
      <c r="M6" s="14"/>
      <c r="N6" s="10"/>
      <c r="O6" s="14"/>
      <c r="P6" s="10"/>
      <c r="Q6" s="14"/>
      <c r="R6" s="10"/>
      <c r="S6" s="14"/>
      <c r="T6" s="14"/>
      <c r="U6" s="14"/>
      <c r="V6" s="14"/>
      <c r="W6" s="14"/>
      <c r="X6" s="14"/>
      <c r="Y6" s="14"/>
      <c r="Z6" s="10"/>
      <c r="AA6" s="14"/>
      <c r="AB6" s="25"/>
      <c r="AC6" s="19">
        <f t="shared" si="0"/>
        <v>0</v>
      </c>
      <c r="AD6" s="19">
        <f t="shared" si="1"/>
        <v>0</v>
      </c>
      <c r="AE6" s="20">
        <f>0.16*4+0.08*2+0.08*2+0.33+0.75*0.2</f>
        <v>1.44</v>
      </c>
      <c r="AF6" s="20">
        <f>AE6*AC6</f>
        <v>0</v>
      </c>
      <c r="AG6">
        <v>2</v>
      </c>
    </row>
    <row r="7" spans="1:33" x14ac:dyDescent="0.25">
      <c r="A7" s="3" t="s">
        <v>5</v>
      </c>
      <c r="B7" s="24" t="s">
        <v>117</v>
      </c>
      <c r="C7" s="14"/>
      <c r="D7" s="10"/>
      <c r="E7" s="14"/>
      <c r="F7" s="10"/>
      <c r="G7" s="14"/>
      <c r="H7" s="10"/>
      <c r="I7" s="14"/>
      <c r="J7" s="10"/>
      <c r="K7" s="14"/>
      <c r="L7" s="10"/>
      <c r="M7" s="14"/>
      <c r="N7" s="10"/>
      <c r="O7" s="14"/>
      <c r="P7" s="10"/>
      <c r="Q7" s="14"/>
      <c r="R7" s="10"/>
      <c r="S7" s="14"/>
      <c r="T7" s="14"/>
      <c r="U7" s="14"/>
      <c r="V7" s="14"/>
      <c r="W7" s="14"/>
      <c r="X7" s="14"/>
      <c r="Y7" s="14"/>
      <c r="Z7" s="10"/>
      <c r="AA7" s="14"/>
      <c r="AB7" s="25"/>
      <c r="AC7" s="19">
        <f t="shared" si="0"/>
        <v>0</v>
      </c>
      <c r="AD7" s="19">
        <f t="shared" si="1"/>
        <v>0</v>
      </c>
      <c r="AE7" s="20">
        <f>0.16*4+0.08*2+0.08*2+0.33+0.75*0.2</f>
        <v>1.44</v>
      </c>
      <c r="AF7" s="20">
        <f>AE7*AC7</f>
        <v>0</v>
      </c>
      <c r="AG7">
        <v>2</v>
      </c>
    </row>
    <row r="8" spans="1:33" x14ac:dyDescent="0.25">
      <c r="A8" s="3" t="s">
        <v>122</v>
      </c>
      <c r="B8" s="24" t="s">
        <v>117</v>
      </c>
      <c r="C8" s="14">
        <v>14</v>
      </c>
      <c r="D8" s="58">
        <v>44</v>
      </c>
      <c r="E8" s="14">
        <v>23</v>
      </c>
      <c r="F8" s="10">
        <v>22</v>
      </c>
      <c r="G8" s="14">
        <v>8</v>
      </c>
      <c r="H8" s="10">
        <v>55</v>
      </c>
      <c r="I8" s="14">
        <v>37</v>
      </c>
      <c r="J8" s="58">
        <v>23</v>
      </c>
      <c r="K8" s="14">
        <v>4</v>
      </c>
      <c r="L8" s="10">
        <v>40</v>
      </c>
      <c r="M8" s="59">
        <v>18</v>
      </c>
      <c r="N8" s="10">
        <v>13</v>
      </c>
      <c r="O8" s="14">
        <v>17</v>
      </c>
      <c r="P8" s="58">
        <v>13</v>
      </c>
      <c r="Q8" s="14">
        <v>21</v>
      </c>
      <c r="R8" s="10">
        <v>5</v>
      </c>
      <c r="S8" s="14">
        <v>9</v>
      </c>
      <c r="T8" s="14">
        <v>2</v>
      </c>
      <c r="U8" s="59">
        <v>22</v>
      </c>
      <c r="V8" s="14">
        <v>3</v>
      </c>
      <c r="W8" s="59">
        <v>3</v>
      </c>
      <c r="X8" s="59">
        <v>3</v>
      </c>
      <c r="Y8" s="59">
        <v>4</v>
      </c>
      <c r="Z8" s="10">
        <v>4</v>
      </c>
      <c r="AA8" s="14">
        <v>11</v>
      </c>
      <c r="AB8" s="25"/>
      <c r="AC8" s="19">
        <f t="shared" si="0"/>
        <v>418</v>
      </c>
      <c r="AD8" s="19">
        <f t="shared" si="1"/>
        <v>25</v>
      </c>
      <c r="AE8" s="20">
        <f>0.08*4+0.25</f>
        <v>0.57000000000000006</v>
      </c>
      <c r="AF8" s="20">
        <f>AE8*AC8</f>
        <v>238.26000000000002</v>
      </c>
      <c r="AG8">
        <v>2</v>
      </c>
    </row>
    <row r="9" spans="1:33" x14ac:dyDescent="0.25">
      <c r="A9" s="3" t="s">
        <v>7</v>
      </c>
      <c r="B9" s="24" t="s">
        <v>117</v>
      </c>
      <c r="C9" s="14" t="s">
        <v>119</v>
      </c>
      <c r="D9" s="10">
        <v>1</v>
      </c>
      <c r="E9" s="14" t="s">
        <v>119</v>
      </c>
      <c r="F9" s="10" t="s">
        <v>119</v>
      </c>
      <c r="G9" s="14" t="s">
        <v>119</v>
      </c>
      <c r="H9" s="10" t="s">
        <v>119</v>
      </c>
      <c r="I9" s="14" t="s">
        <v>119</v>
      </c>
      <c r="J9" s="10" t="s">
        <v>119</v>
      </c>
      <c r="K9" s="14" t="s">
        <v>119</v>
      </c>
      <c r="L9" s="10" t="s">
        <v>119</v>
      </c>
      <c r="M9" s="14" t="s">
        <v>119</v>
      </c>
      <c r="N9" s="10" t="s">
        <v>119</v>
      </c>
      <c r="O9" s="14" t="s">
        <v>119</v>
      </c>
      <c r="P9" s="10" t="s">
        <v>119</v>
      </c>
      <c r="Q9" s="14" t="s">
        <v>119</v>
      </c>
      <c r="R9" s="10" t="s">
        <v>119</v>
      </c>
      <c r="S9" s="14" t="s">
        <v>119</v>
      </c>
      <c r="T9" s="14" t="s">
        <v>119</v>
      </c>
      <c r="U9" s="14" t="s">
        <v>119</v>
      </c>
      <c r="V9" s="14" t="s">
        <v>119</v>
      </c>
      <c r="W9" s="14" t="s">
        <v>119</v>
      </c>
      <c r="X9" s="14" t="s">
        <v>119</v>
      </c>
      <c r="Y9" s="14" t="s">
        <v>119</v>
      </c>
      <c r="Z9" s="10" t="s">
        <v>119</v>
      </c>
      <c r="AA9" s="14" t="s">
        <v>119</v>
      </c>
      <c r="AB9" s="25"/>
      <c r="AC9" s="19">
        <f t="shared" si="0"/>
        <v>1</v>
      </c>
      <c r="AD9" s="70">
        <f t="shared" si="1"/>
        <v>1</v>
      </c>
      <c r="AE9" s="20">
        <f>0.75*4+0.08*2+4</f>
        <v>7.16</v>
      </c>
      <c r="AF9" s="20">
        <f>AE9*AD9</f>
        <v>7.16</v>
      </c>
      <c r="AG9">
        <v>2</v>
      </c>
    </row>
    <row r="10" spans="1:33" x14ac:dyDescent="0.25">
      <c r="A10" s="3" t="s">
        <v>8</v>
      </c>
      <c r="B10" s="24"/>
      <c r="C10" s="14"/>
      <c r="D10" s="10"/>
      <c r="E10" s="14"/>
      <c r="F10" s="10"/>
      <c r="G10" s="14"/>
      <c r="H10" s="10"/>
      <c r="I10" s="14"/>
      <c r="J10" s="10"/>
      <c r="K10" s="14"/>
      <c r="L10" s="10"/>
      <c r="M10" s="14"/>
      <c r="N10" s="10"/>
      <c r="O10" s="14"/>
      <c r="P10" s="10"/>
      <c r="Q10" s="14"/>
      <c r="R10" s="10"/>
      <c r="S10" s="14"/>
      <c r="T10" s="14"/>
      <c r="U10" s="14"/>
      <c r="V10" s="14"/>
      <c r="W10" s="14"/>
      <c r="X10" s="14"/>
      <c r="Y10" s="14"/>
      <c r="Z10" s="10"/>
      <c r="AA10" s="14"/>
      <c r="AB10" s="25"/>
      <c r="AC10" s="19">
        <f t="shared" si="0"/>
        <v>0</v>
      </c>
      <c r="AD10" s="19">
        <f t="shared" si="1"/>
        <v>0</v>
      </c>
      <c r="AE10" s="20">
        <v>3</v>
      </c>
      <c r="AF10" s="20">
        <f t="shared" ref="AF10:AF15" si="2">AE10*AC10</f>
        <v>0</v>
      </c>
      <c r="AG10">
        <v>2</v>
      </c>
    </row>
    <row r="11" spans="1:33" x14ac:dyDescent="0.25">
      <c r="A11" s="3" t="s">
        <v>9</v>
      </c>
      <c r="B11" s="24" t="s">
        <v>117</v>
      </c>
      <c r="C11" s="14">
        <v>1</v>
      </c>
      <c r="D11" s="10">
        <v>1</v>
      </c>
      <c r="E11" s="14" t="s">
        <v>119</v>
      </c>
      <c r="F11" s="10" t="s">
        <v>119</v>
      </c>
      <c r="G11" s="14" t="s">
        <v>119</v>
      </c>
      <c r="H11" s="10">
        <v>1</v>
      </c>
      <c r="I11" s="14">
        <v>1</v>
      </c>
      <c r="J11" s="10" t="s">
        <v>119</v>
      </c>
      <c r="K11" s="14" t="s">
        <v>119</v>
      </c>
      <c r="L11" s="10">
        <v>1</v>
      </c>
      <c r="M11" s="14" t="s">
        <v>119</v>
      </c>
      <c r="N11" s="10" t="s">
        <v>119</v>
      </c>
      <c r="O11" s="14" t="s">
        <v>119</v>
      </c>
      <c r="P11" s="10" t="s">
        <v>119</v>
      </c>
      <c r="Q11" s="14" t="s">
        <v>119</v>
      </c>
      <c r="R11" s="10" t="s">
        <v>119</v>
      </c>
      <c r="S11" s="14" t="s">
        <v>119</v>
      </c>
      <c r="T11" s="14" t="s">
        <v>119</v>
      </c>
      <c r="U11" s="14" t="s">
        <v>119</v>
      </c>
      <c r="V11" s="14" t="s">
        <v>119</v>
      </c>
      <c r="W11" s="14" t="s">
        <v>119</v>
      </c>
      <c r="X11" s="14" t="s">
        <v>119</v>
      </c>
      <c r="Y11" s="14" t="s">
        <v>119</v>
      </c>
      <c r="Z11" s="10" t="s">
        <v>119</v>
      </c>
      <c r="AA11" s="14" t="s">
        <v>119</v>
      </c>
      <c r="AB11" s="25"/>
      <c r="AC11" s="19">
        <f t="shared" si="0"/>
        <v>5</v>
      </c>
      <c r="AD11" s="19">
        <f t="shared" si="1"/>
        <v>5</v>
      </c>
      <c r="AE11" s="20">
        <f>0.5*4+0.5*2+0.25</f>
        <v>3.25</v>
      </c>
      <c r="AF11" s="20">
        <f t="shared" si="2"/>
        <v>16.25</v>
      </c>
      <c r="AG11">
        <v>2</v>
      </c>
    </row>
    <row r="12" spans="1:33" x14ac:dyDescent="0.25">
      <c r="A12" s="3" t="s">
        <v>123</v>
      </c>
      <c r="B12" s="24" t="s">
        <v>117</v>
      </c>
      <c r="C12" s="14" t="s">
        <v>119</v>
      </c>
      <c r="D12" s="10" t="s">
        <v>119</v>
      </c>
      <c r="E12" s="14" t="s">
        <v>119</v>
      </c>
      <c r="F12" s="10" t="s">
        <v>119</v>
      </c>
      <c r="G12" s="14" t="s">
        <v>119</v>
      </c>
      <c r="H12" s="10" t="s">
        <v>119</v>
      </c>
      <c r="I12" s="14" t="s">
        <v>119</v>
      </c>
      <c r="J12" s="10" t="s">
        <v>119</v>
      </c>
      <c r="K12" s="14" t="s">
        <v>119</v>
      </c>
      <c r="L12" s="10" t="s">
        <v>119</v>
      </c>
      <c r="M12" s="14" t="s">
        <v>119</v>
      </c>
      <c r="N12" s="10" t="s">
        <v>119</v>
      </c>
      <c r="O12" s="14" t="s">
        <v>119</v>
      </c>
      <c r="P12" s="10" t="s">
        <v>119</v>
      </c>
      <c r="Q12" s="14" t="s">
        <v>119</v>
      </c>
      <c r="R12" s="10" t="s">
        <v>119</v>
      </c>
      <c r="S12" s="14" t="s">
        <v>119</v>
      </c>
      <c r="T12" s="14" t="s">
        <v>119</v>
      </c>
      <c r="U12" s="14" t="s">
        <v>119</v>
      </c>
      <c r="V12" s="14" t="s">
        <v>119</v>
      </c>
      <c r="W12" s="14" t="s">
        <v>119</v>
      </c>
      <c r="X12" s="14" t="s">
        <v>119</v>
      </c>
      <c r="Y12" s="14" t="s">
        <v>119</v>
      </c>
      <c r="Z12" s="10" t="s">
        <v>119</v>
      </c>
      <c r="AA12" s="14" t="s">
        <v>119</v>
      </c>
      <c r="AB12" s="25"/>
      <c r="AC12" s="19">
        <f t="shared" si="0"/>
        <v>0</v>
      </c>
      <c r="AD12" s="19">
        <f t="shared" si="1"/>
        <v>0</v>
      </c>
      <c r="AF12" s="20">
        <f t="shared" si="2"/>
        <v>0</v>
      </c>
      <c r="AG12">
        <v>2</v>
      </c>
    </row>
    <row r="13" spans="1:33" x14ac:dyDescent="0.25">
      <c r="A13" s="2" t="s">
        <v>124</v>
      </c>
      <c r="B13" s="24" t="s">
        <v>125</v>
      </c>
      <c r="C13" s="14">
        <v>6</v>
      </c>
      <c r="D13" s="10">
        <v>20</v>
      </c>
      <c r="E13" s="14">
        <v>7</v>
      </c>
      <c r="F13" s="10">
        <v>9</v>
      </c>
      <c r="G13" s="14">
        <v>14</v>
      </c>
      <c r="H13" s="10">
        <v>18</v>
      </c>
      <c r="I13" s="14">
        <v>32</v>
      </c>
      <c r="J13" s="10">
        <v>12</v>
      </c>
      <c r="K13" s="14">
        <v>2</v>
      </c>
      <c r="L13" s="10">
        <v>23</v>
      </c>
      <c r="M13" s="14">
        <v>8</v>
      </c>
      <c r="N13" s="10">
        <v>4</v>
      </c>
      <c r="O13" s="14">
        <v>12</v>
      </c>
      <c r="P13" s="10">
        <v>3</v>
      </c>
      <c r="Q13" s="14">
        <v>11</v>
      </c>
      <c r="R13" s="10">
        <v>2</v>
      </c>
      <c r="S13" s="14">
        <v>7</v>
      </c>
      <c r="T13" s="14"/>
      <c r="U13" s="14">
        <v>12</v>
      </c>
      <c r="V13" s="14"/>
      <c r="W13" s="14">
        <v>3</v>
      </c>
      <c r="X13" s="14">
        <v>2</v>
      </c>
      <c r="Y13" s="14"/>
      <c r="Z13" s="10">
        <v>6</v>
      </c>
      <c r="AA13" s="14">
        <v>5</v>
      </c>
      <c r="AB13" s="25"/>
      <c r="AC13" s="19">
        <f t="shared" si="0"/>
        <v>218</v>
      </c>
      <c r="AD13" s="19">
        <f t="shared" si="1"/>
        <v>22</v>
      </c>
      <c r="AE13" s="20">
        <f>0.08*4</f>
        <v>0.32</v>
      </c>
      <c r="AF13" s="20">
        <f t="shared" si="2"/>
        <v>69.760000000000005</v>
      </c>
      <c r="AG13">
        <v>2</v>
      </c>
    </row>
    <row r="14" spans="1:33" x14ac:dyDescent="0.25">
      <c r="A14" s="2" t="s">
        <v>126</v>
      </c>
      <c r="B14" s="24" t="s">
        <v>117</v>
      </c>
      <c r="C14" s="14" t="s">
        <v>119</v>
      </c>
      <c r="D14" s="10" t="s">
        <v>119</v>
      </c>
      <c r="E14" s="14" t="s">
        <v>119</v>
      </c>
      <c r="F14" s="10" t="s">
        <v>119</v>
      </c>
      <c r="G14" s="14" t="s">
        <v>119</v>
      </c>
      <c r="H14" s="10" t="s">
        <v>119</v>
      </c>
      <c r="I14" s="14" t="s">
        <v>119</v>
      </c>
      <c r="J14" s="10" t="s">
        <v>119</v>
      </c>
      <c r="K14" s="14" t="s">
        <v>119</v>
      </c>
      <c r="L14" s="10" t="s">
        <v>119</v>
      </c>
      <c r="M14" s="14" t="s">
        <v>119</v>
      </c>
      <c r="N14" s="10" t="s">
        <v>119</v>
      </c>
      <c r="O14" s="14" t="s">
        <v>119</v>
      </c>
      <c r="P14" s="10" t="s">
        <v>119</v>
      </c>
      <c r="Q14" s="14" t="s">
        <v>119</v>
      </c>
      <c r="R14" s="10" t="s">
        <v>119</v>
      </c>
      <c r="S14" s="14" t="s">
        <v>119</v>
      </c>
      <c r="T14" s="14" t="s">
        <v>119</v>
      </c>
      <c r="U14" s="14" t="s">
        <v>119</v>
      </c>
      <c r="V14" s="14" t="s">
        <v>119</v>
      </c>
      <c r="W14" s="14" t="s">
        <v>119</v>
      </c>
      <c r="X14" s="14" t="s">
        <v>119</v>
      </c>
      <c r="Y14" s="14" t="s">
        <v>119</v>
      </c>
      <c r="Z14" s="10" t="s">
        <v>119</v>
      </c>
      <c r="AA14" s="14" t="s">
        <v>119</v>
      </c>
      <c r="AB14" s="25"/>
      <c r="AC14" s="19">
        <f t="shared" si="0"/>
        <v>0</v>
      </c>
      <c r="AD14" s="19">
        <f t="shared" si="1"/>
        <v>0</v>
      </c>
      <c r="AE14" s="20">
        <f>0.03*4+0.08*2+0.08</f>
        <v>0.36000000000000004</v>
      </c>
      <c r="AF14" s="20">
        <f t="shared" si="2"/>
        <v>0</v>
      </c>
      <c r="AG14">
        <v>2</v>
      </c>
    </row>
    <row r="15" spans="1:33" x14ac:dyDescent="0.25">
      <c r="A15" s="2" t="s">
        <v>127</v>
      </c>
      <c r="B15" s="24" t="s">
        <v>117</v>
      </c>
      <c r="C15" s="14">
        <v>6</v>
      </c>
      <c r="D15" s="10">
        <v>14</v>
      </c>
      <c r="E15" s="14">
        <v>4</v>
      </c>
      <c r="F15" s="10">
        <v>3</v>
      </c>
      <c r="G15" s="14">
        <v>5</v>
      </c>
      <c r="H15" s="10">
        <v>10</v>
      </c>
      <c r="I15" s="14">
        <v>20</v>
      </c>
      <c r="J15" s="10">
        <v>6</v>
      </c>
      <c r="K15" s="14" t="s">
        <v>119</v>
      </c>
      <c r="L15" s="10">
        <v>12</v>
      </c>
      <c r="M15" s="14">
        <v>4</v>
      </c>
      <c r="N15" s="10">
        <v>4</v>
      </c>
      <c r="O15" s="14">
        <v>3</v>
      </c>
      <c r="P15" s="10">
        <v>2</v>
      </c>
      <c r="Q15" s="14">
        <v>4</v>
      </c>
      <c r="R15" s="10" t="s">
        <v>119</v>
      </c>
      <c r="S15" s="14" t="s">
        <v>119</v>
      </c>
      <c r="T15" s="14" t="s">
        <v>119</v>
      </c>
      <c r="U15" s="59">
        <v>37</v>
      </c>
      <c r="V15" s="14" t="s">
        <v>119</v>
      </c>
      <c r="W15" s="14" t="s">
        <v>119</v>
      </c>
      <c r="X15" s="14" t="s">
        <v>119</v>
      </c>
      <c r="Y15" s="14" t="s">
        <v>119</v>
      </c>
      <c r="Z15" s="10" t="s">
        <v>119</v>
      </c>
      <c r="AA15" s="14">
        <v>2</v>
      </c>
      <c r="AB15" s="25"/>
      <c r="AC15" s="19">
        <f t="shared" si="0"/>
        <v>136</v>
      </c>
      <c r="AD15" s="19">
        <f t="shared" si="1"/>
        <v>16</v>
      </c>
      <c r="AE15" s="20">
        <f>0.03*4+0.08*2+0.08</f>
        <v>0.36000000000000004</v>
      </c>
      <c r="AF15" s="20">
        <f t="shared" si="2"/>
        <v>48.960000000000008</v>
      </c>
      <c r="AG15">
        <v>2</v>
      </c>
    </row>
    <row r="16" spans="1:33" x14ac:dyDescent="0.25">
      <c r="A16" s="7" t="s">
        <v>14</v>
      </c>
      <c r="B16" s="26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23"/>
      <c r="AC16" s="9"/>
      <c r="AD16" s="9"/>
      <c r="AE16" s="18"/>
      <c r="AF16" s="18"/>
      <c r="AG16" s="18"/>
    </row>
    <row r="17" spans="1:33" x14ac:dyDescent="0.25">
      <c r="A17" s="3" t="s">
        <v>128</v>
      </c>
      <c r="B17" s="24" t="s">
        <v>117</v>
      </c>
      <c r="C17" s="14">
        <v>1</v>
      </c>
      <c r="D17" s="10">
        <v>1</v>
      </c>
      <c r="E17" s="14">
        <v>1</v>
      </c>
      <c r="F17" s="10">
        <v>1</v>
      </c>
      <c r="G17" s="14">
        <v>1</v>
      </c>
      <c r="H17" s="10">
        <v>1</v>
      </c>
      <c r="I17" s="14">
        <v>1</v>
      </c>
      <c r="J17" s="10">
        <v>1</v>
      </c>
      <c r="K17" s="14">
        <v>1</v>
      </c>
      <c r="L17" s="10">
        <v>1</v>
      </c>
      <c r="M17" s="14">
        <v>1</v>
      </c>
      <c r="N17" s="10">
        <v>1</v>
      </c>
      <c r="O17" s="14">
        <v>1</v>
      </c>
      <c r="P17" s="10">
        <v>1</v>
      </c>
      <c r="Q17" s="14">
        <v>1</v>
      </c>
      <c r="R17" s="10">
        <v>1</v>
      </c>
      <c r="S17" s="14">
        <v>1</v>
      </c>
      <c r="T17" s="59">
        <v>1</v>
      </c>
      <c r="U17" s="59">
        <v>1</v>
      </c>
      <c r="V17" s="14">
        <v>1</v>
      </c>
      <c r="W17" s="59">
        <v>1</v>
      </c>
      <c r="X17" s="59">
        <v>1</v>
      </c>
      <c r="Y17" s="14">
        <v>1</v>
      </c>
      <c r="Z17" s="10">
        <v>1</v>
      </c>
      <c r="AA17" s="14">
        <v>1</v>
      </c>
      <c r="AB17" s="25"/>
      <c r="AC17" s="19">
        <f t="shared" si="0"/>
        <v>25</v>
      </c>
      <c r="AD17" s="19">
        <f t="shared" si="1"/>
        <v>25</v>
      </c>
      <c r="AF17" s="71" t="s">
        <v>256</v>
      </c>
      <c r="AG17">
        <v>2</v>
      </c>
    </row>
    <row r="18" spans="1:33" x14ac:dyDescent="0.25">
      <c r="A18" s="3" t="s">
        <v>129</v>
      </c>
      <c r="B18" s="24" t="s">
        <v>117</v>
      </c>
      <c r="C18" s="14">
        <v>4</v>
      </c>
      <c r="D18" s="10">
        <v>13</v>
      </c>
      <c r="E18" s="14">
        <v>7</v>
      </c>
      <c r="F18" s="10">
        <v>38</v>
      </c>
      <c r="G18" s="14">
        <v>29</v>
      </c>
      <c r="H18" s="10">
        <v>8</v>
      </c>
      <c r="I18" s="14">
        <v>12</v>
      </c>
      <c r="J18" s="10">
        <v>4</v>
      </c>
      <c r="K18" s="14">
        <v>6</v>
      </c>
      <c r="L18" s="10">
        <v>2</v>
      </c>
      <c r="M18" s="14">
        <v>11</v>
      </c>
      <c r="N18" s="10">
        <v>28</v>
      </c>
      <c r="O18" s="14">
        <v>5</v>
      </c>
      <c r="P18" s="10">
        <v>1</v>
      </c>
      <c r="Q18" s="14">
        <v>11</v>
      </c>
      <c r="R18" s="10">
        <v>4</v>
      </c>
      <c r="S18" s="14">
        <v>2</v>
      </c>
      <c r="T18" s="14">
        <v>5</v>
      </c>
      <c r="U18" s="59">
        <v>13</v>
      </c>
      <c r="V18" s="14">
        <v>3</v>
      </c>
      <c r="W18" s="59">
        <v>6</v>
      </c>
      <c r="X18" s="59">
        <v>9</v>
      </c>
      <c r="Y18" s="14">
        <v>6</v>
      </c>
      <c r="Z18" s="10">
        <v>8</v>
      </c>
      <c r="AA18" s="14">
        <v>9</v>
      </c>
      <c r="AB18" s="25"/>
      <c r="AC18" s="19">
        <f t="shared" si="0"/>
        <v>244</v>
      </c>
      <c r="AD18" s="19">
        <f t="shared" si="1"/>
        <v>25</v>
      </c>
      <c r="AF18" s="71" t="s">
        <v>256</v>
      </c>
      <c r="AG18">
        <v>2</v>
      </c>
    </row>
    <row r="19" spans="1:33" x14ac:dyDescent="0.25">
      <c r="A19" s="7" t="s">
        <v>15</v>
      </c>
      <c r="B19" s="2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23"/>
      <c r="AC19" s="9"/>
      <c r="AD19" s="9"/>
      <c r="AE19" s="18"/>
      <c r="AF19" s="18"/>
      <c r="AG19" s="18" t="e">
        <f>SUM(AF20:AF23)/$A$1</f>
        <v>#VALUE!</v>
      </c>
    </row>
    <row r="20" spans="1:33" x14ac:dyDescent="0.25">
      <c r="A20" s="3" t="s">
        <v>130</v>
      </c>
      <c r="B20" s="24" t="s">
        <v>125</v>
      </c>
      <c r="C20" s="14">
        <v>408</v>
      </c>
      <c r="D20" s="10">
        <v>75</v>
      </c>
      <c r="E20" s="14">
        <v>843.2</v>
      </c>
      <c r="F20" s="10">
        <v>1125</v>
      </c>
      <c r="G20" s="14">
        <v>905</v>
      </c>
      <c r="H20" s="10"/>
      <c r="I20" s="14">
        <v>2038.9</v>
      </c>
      <c r="J20" s="10">
        <v>476.4</v>
      </c>
      <c r="K20" s="14">
        <v>283</v>
      </c>
      <c r="L20" s="10">
        <v>869</v>
      </c>
      <c r="M20" s="14"/>
      <c r="N20" s="10">
        <v>103</v>
      </c>
      <c r="O20" s="14">
        <v>527.29999999999995</v>
      </c>
      <c r="P20" s="10"/>
      <c r="Q20" s="14">
        <v>230</v>
      </c>
      <c r="R20" s="10">
        <v>214.6</v>
      </c>
      <c r="S20" s="14"/>
      <c r="T20" s="14"/>
      <c r="U20" s="14">
        <v>720</v>
      </c>
      <c r="V20" s="14"/>
      <c r="W20" s="14">
        <v>116</v>
      </c>
      <c r="X20" s="14"/>
      <c r="Y20" s="14"/>
      <c r="Z20" s="10">
        <v>267.2</v>
      </c>
      <c r="AA20" s="14">
        <v>1046.8</v>
      </c>
      <c r="AB20" s="25"/>
      <c r="AC20" s="19">
        <f t="shared" si="0"/>
        <v>10248.400000000001</v>
      </c>
      <c r="AD20" s="19">
        <f t="shared" si="1"/>
        <v>17</v>
      </c>
      <c r="AE20" s="20">
        <f>9/1000*2</f>
        <v>1.7999999999999999E-2</v>
      </c>
      <c r="AF20" s="20">
        <f>AE20*AC20</f>
        <v>184.47120000000001</v>
      </c>
      <c r="AG20">
        <v>1</v>
      </c>
    </row>
    <row r="21" spans="1:33" x14ac:dyDescent="0.25">
      <c r="A21" s="3" t="s">
        <v>131</v>
      </c>
      <c r="B21" s="24" t="s">
        <v>125</v>
      </c>
      <c r="C21" s="14">
        <v>220</v>
      </c>
      <c r="D21" s="10">
        <v>554</v>
      </c>
      <c r="E21" s="14"/>
      <c r="F21" s="10"/>
      <c r="G21" s="14"/>
      <c r="H21" s="10">
        <v>628.29999999999995</v>
      </c>
      <c r="I21" s="14"/>
      <c r="J21" s="10">
        <v>1245.4000000000001</v>
      </c>
      <c r="K21" s="14"/>
      <c r="L21" s="10"/>
      <c r="M21" s="14"/>
      <c r="N21" s="10">
        <v>242.5</v>
      </c>
      <c r="O21" s="14"/>
      <c r="P21" s="10"/>
      <c r="Q21" s="14">
        <v>547.29999999999995</v>
      </c>
      <c r="R21" s="10"/>
      <c r="S21" s="14"/>
      <c r="T21" s="14"/>
      <c r="U21" s="14"/>
      <c r="V21" s="14"/>
      <c r="W21" s="14">
        <v>67</v>
      </c>
      <c r="X21" s="14">
        <v>235</v>
      </c>
      <c r="Y21" s="14">
        <v>135.5</v>
      </c>
      <c r="Z21" s="10"/>
      <c r="AA21" s="14"/>
      <c r="AB21" s="29"/>
      <c r="AC21" s="19">
        <f t="shared" si="0"/>
        <v>3875</v>
      </c>
      <c r="AD21" s="19">
        <f t="shared" si="1"/>
        <v>9</v>
      </c>
      <c r="AE21" s="20">
        <f>15/1000*2</f>
        <v>0.03</v>
      </c>
      <c r="AF21" s="20">
        <f>AE21*AC21</f>
        <v>116.25</v>
      </c>
      <c r="AG21">
        <v>1</v>
      </c>
    </row>
    <row r="22" spans="1:33" x14ac:dyDescent="0.25">
      <c r="A22" s="30" t="s">
        <v>132</v>
      </c>
      <c r="B22" s="24" t="s">
        <v>125</v>
      </c>
      <c r="C22" s="14" t="s">
        <v>228</v>
      </c>
      <c r="D22" s="10" t="s">
        <v>229</v>
      </c>
      <c r="E22" s="14">
        <v>90</v>
      </c>
      <c r="F22" s="10">
        <v>145</v>
      </c>
      <c r="G22" s="14">
        <v>25</v>
      </c>
      <c r="H22" s="10"/>
      <c r="I22" s="14"/>
      <c r="J22" s="10">
        <v>122</v>
      </c>
      <c r="K22" s="14">
        <v>42</v>
      </c>
      <c r="L22" s="10">
        <v>96.5</v>
      </c>
      <c r="M22" s="14"/>
      <c r="N22" s="10"/>
      <c r="O22" s="14"/>
      <c r="P22" s="10"/>
      <c r="Q22" s="14">
        <v>72</v>
      </c>
      <c r="R22" s="10">
        <v>42</v>
      </c>
      <c r="S22" s="14"/>
      <c r="T22" s="14"/>
      <c r="U22" s="14">
        <v>128.4</v>
      </c>
      <c r="V22" s="14"/>
      <c r="W22" s="14">
        <v>21</v>
      </c>
      <c r="X22" s="14"/>
      <c r="Y22" s="14"/>
      <c r="Z22" s="10"/>
      <c r="AA22" s="14">
        <v>111.5</v>
      </c>
      <c r="AB22" s="25"/>
      <c r="AC22" s="19">
        <f t="shared" si="0"/>
        <v>895.4</v>
      </c>
      <c r="AD22" s="19">
        <f t="shared" si="1"/>
        <v>11</v>
      </c>
      <c r="AE22" s="20">
        <v>3</v>
      </c>
      <c r="AF22" s="20">
        <f>AE22*AC22</f>
        <v>2686.2</v>
      </c>
      <c r="AG22">
        <v>1</v>
      </c>
    </row>
    <row r="23" spans="1:33" x14ac:dyDescent="0.25">
      <c r="A23" s="53" t="s">
        <v>133</v>
      </c>
      <c r="B23" s="24" t="s">
        <v>125</v>
      </c>
      <c r="C23" s="14">
        <v>4</v>
      </c>
      <c r="D23" s="10">
        <v>2</v>
      </c>
      <c r="E23" s="14">
        <v>4</v>
      </c>
      <c r="F23" s="10">
        <v>2</v>
      </c>
      <c r="G23" s="14">
        <v>2</v>
      </c>
      <c r="H23" s="10">
        <v>2</v>
      </c>
      <c r="I23" s="14">
        <v>6</v>
      </c>
      <c r="J23" s="10">
        <v>2</v>
      </c>
      <c r="K23" s="14">
        <v>1</v>
      </c>
      <c r="L23" s="10">
        <v>2</v>
      </c>
      <c r="M23" s="14">
        <v>2</v>
      </c>
      <c r="N23" s="10"/>
      <c r="O23" s="14">
        <v>2</v>
      </c>
      <c r="P23" s="10">
        <v>2</v>
      </c>
      <c r="Q23" s="14">
        <v>2</v>
      </c>
      <c r="R23" s="10"/>
      <c r="S23" s="14">
        <v>2</v>
      </c>
      <c r="T23" s="14"/>
      <c r="U23" s="14">
        <v>2</v>
      </c>
      <c r="V23" s="14">
        <v>1</v>
      </c>
      <c r="W23" s="14">
        <v>2</v>
      </c>
      <c r="X23" s="14">
        <v>2</v>
      </c>
      <c r="Y23" s="14"/>
      <c r="Z23" s="10">
        <v>2</v>
      </c>
      <c r="AA23" s="14">
        <v>2</v>
      </c>
      <c r="AB23" s="25"/>
      <c r="AC23" s="19">
        <f t="shared" si="0"/>
        <v>48</v>
      </c>
      <c r="AD23" s="19">
        <f t="shared" si="1"/>
        <v>21</v>
      </c>
      <c r="AE23" s="20">
        <v>2.5</v>
      </c>
      <c r="AF23" s="20">
        <f>AE23*AC23</f>
        <v>120</v>
      </c>
      <c r="AG23">
        <v>1</v>
      </c>
    </row>
    <row r="24" spans="1:33" x14ac:dyDescent="0.25">
      <c r="A24" s="7" t="s">
        <v>20</v>
      </c>
      <c r="B24" s="26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23"/>
      <c r="AC24" s="9"/>
      <c r="AD24" s="9"/>
      <c r="AE24" s="18"/>
      <c r="AF24" s="18"/>
      <c r="AG24" s="18" t="e">
        <f>SUM(AF25:AF60)/$A$1</f>
        <v>#VALUE!</v>
      </c>
    </row>
    <row r="25" spans="1:33" x14ac:dyDescent="0.25">
      <c r="A25" s="5" t="s">
        <v>134</v>
      </c>
      <c r="B25" s="24" t="s">
        <v>244</v>
      </c>
      <c r="C25" s="59">
        <v>47</v>
      </c>
      <c r="D25" s="58">
        <v>69</v>
      </c>
      <c r="E25" s="14"/>
      <c r="F25" s="10">
        <v>44</v>
      </c>
      <c r="G25" s="59">
        <v>35</v>
      </c>
      <c r="H25" s="10">
        <v>1</v>
      </c>
      <c r="I25" s="14">
        <v>119</v>
      </c>
      <c r="J25" s="10">
        <v>24</v>
      </c>
      <c r="K25" s="14"/>
      <c r="L25" s="10">
        <v>43</v>
      </c>
      <c r="M25" s="14">
        <v>37</v>
      </c>
      <c r="N25" s="58">
        <v>33</v>
      </c>
      <c r="O25" s="14"/>
      <c r="P25" s="58">
        <v>23</v>
      </c>
      <c r="Q25" s="59">
        <v>48</v>
      </c>
      <c r="R25" s="10"/>
      <c r="S25" s="14"/>
      <c r="T25" s="14"/>
      <c r="U25" s="14"/>
      <c r="V25" s="14"/>
      <c r="W25" s="14"/>
      <c r="X25" s="14"/>
      <c r="Y25" s="14"/>
      <c r="Z25" s="10"/>
      <c r="AA25" s="14">
        <v>31</v>
      </c>
      <c r="AB25" s="25"/>
      <c r="AC25" s="19">
        <f t="shared" si="0"/>
        <v>554</v>
      </c>
      <c r="AD25" s="19">
        <f t="shared" si="1"/>
        <v>13</v>
      </c>
      <c r="AE25" s="20">
        <f>0.08*12+0.1*2+0.15</f>
        <v>1.3099999999999998</v>
      </c>
      <c r="AF25" s="20">
        <f>AE25*AC25</f>
        <v>725.7399999999999</v>
      </c>
      <c r="AG25">
        <v>3</v>
      </c>
    </row>
    <row r="26" spans="1:33" x14ac:dyDescent="0.25">
      <c r="A26" s="5" t="s">
        <v>135</v>
      </c>
      <c r="B26" s="24" t="s">
        <v>244</v>
      </c>
      <c r="C26" s="62">
        <v>5</v>
      </c>
      <c r="D26" s="65">
        <v>12</v>
      </c>
      <c r="E26" s="28"/>
      <c r="F26" s="27"/>
      <c r="G26" s="62"/>
      <c r="H26" s="27"/>
      <c r="I26" s="28">
        <v>2</v>
      </c>
      <c r="J26" s="27"/>
      <c r="K26" s="28"/>
      <c r="L26" s="27">
        <v>1</v>
      </c>
      <c r="M26" s="28"/>
      <c r="N26" s="65"/>
      <c r="O26" s="28">
        <v>2</v>
      </c>
      <c r="P26" s="65">
        <v>4</v>
      </c>
      <c r="Q26" s="62">
        <v>3</v>
      </c>
      <c r="R26" s="27"/>
      <c r="S26" s="28"/>
      <c r="T26" s="28"/>
      <c r="U26" s="28"/>
      <c r="V26" s="28"/>
      <c r="W26" s="28"/>
      <c r="X26" s="28"/>
      <c r="Y26" s="28"/>
      <c r="Z26" s="27">
        <v>1</v>
      </c>
      <c r="AA26" s="28">
        <v>4</v>
      </c>
      <c r="AB26" s="25"/>
      <c r="AC26" s="19">
        <f t="shared" si="0"/>
        <v>34</v>
      </c>
      <c r="AD26" s="19">
        <f t="shared" si="1"/>
        <v>9</v>
      </c>
      <c r="AE26" s="20">
        <f>0.25*12+0.5*2+0.75</f>
        <v>4.75</v>
      </c>
      <c r="AF26" s="20">
        <f>AE26*AC26</f>
        <v>161.5</v>
      </c>
      <c r="AG26">
        <v>3</v>
      </c>
    </row>
    <row r="27" spans="1:33" x14ac:dyDescent="0.25">
      <c r="A27" s="8" t="s">
        <v>21</v>
      </c>
      <c r="B27" s="24" t="s">
        <v>244</v>
      </c>
      <c r="C27" s="64"/>
      <c r="D27" s="64"/>
      <c r="E27" s="31"/>
      <c r="F27" s="31"/>
      <c r="G27" s="64"/>
      <c r="H27" s="31"/>
      <c r="I27" s="31"/>
      <c r="J27" s="31"/>
      <c r="K27" s="31"/>
      <c r="L27" s="31"/>
      <c r="M27" s="31"/>
      <c r="N27" s="64"/>
      <c r="O27" s="31"/>
      <c r="P27" s="64"/>
      <c r="Q27" s="64"/>
      <c r="R27" s="31"/>
      <c r="S27" s="64"/>
      <c r="T27" s="31"/>
      <c r="U27" s="31"/>
      <c r="V27" s="31"/>
      <c r="W27" s="31"/>
      <c r="X27" s="31"/>
      <c r="Y27" s="31"/>
      <c r="Z27" s="31"/>
      <c r="AA27" s="31"/>
      <c r="AB27" s="32"/>
      <c r="AC27" s="11"/>
      <c r="AD27" s="11"/>
      <c r="AE27" s="11"/>
      <c r="AF27" s="11"/>
      <c r="AG27" s="11"/>
    </row>
    <row r="28" spans="1:33" x14ac:dyDescent="0.25">
      <c r="A28" s="4" t="s">
        <v>136</v>
      </c>
      <c r="B28" s="24" t="s">
        <v>244</v>
      </c>
      <c r="C28" s="63">
        <v>1</v>
      </c>
      <c r="D28" s="66">
        <v>1</v>
      </c>
      <c r="E28" s="40">
        <v>1</v>
      </c>
      <c r="F28" s="52">
        <v>1</v>
      </c>
      <c r="G28" s="63">
        <v>1</v>
      </c>
      <c r="H28" s="52">
        <v>1</v>
      </c>
      <c r="I28" s="40">
        <v>1</v>
      </c>
      <c r="J28" s="52">
        <v>1</v>
      </c>
      <c r="K28" s="40">
        <v>1</v>
      </c>
      <c r="L28" s="52">
        <v>1</v>
      </c>
      <c r="M28" s="40">
        <v>1</v>
      </c>
      <c r="N28" s="66">
        <v>1</v>
      </c>
      <c r="O28" s="40">
        <v>1</v>
      </c>
      <c r="P28" s="66">
        <v>1</v>
      </c>
      <c r="Q28" s="63">
        <v>1</v>
      </c>
      <c r="R28" s="52">
        <v>1</v>
      </c>
      <c r="S28" s="63">
        <v>1</v>
      </c>
      <c r="T28" s="40">
        <v>1</v>
      </c>
      <c r="U28" s="40"/>
      <c r="V28" s="40">
        <v>1</v>
      </c>
      <c r="W28" s="40"/>
      <c r="X28" s="40"/>
      <c r="Y28" s="40">
        <v>1</v>
      </c>
      <c r="Z28" s="52"/>
      <c r="AA28" s="40">
        <v>1</v>
      </c>
      <c r="AB28" s="25"/>
      <c r="AC28" s="19">
        <f t="shared" si="0"/>
        <v>21</v>
      </c>
      <c r="AD28" s="19">
        <f t="shared" si="1"/>
        <v>21</v>
      </c>
      <c r="AE28" s="20">
        <f>0.1*24+0.1*12+0.1+0.08+2+0.5</f>
        <v>6.2800000000000011</v>
      </c>
      <c r="AF28" s="20">
        <f>AE28*AC28</f>
        <v>131.88000000000002</v>
      </c>
      <c r="AG28">
        <v>3</v>
      </c>
    </row>
    <row r="29" spans="1:33" x14ac:dyDescent="0.25">
      <c r="A29" s="4" t="s">
        <v>137</v>
      </c>
      <c r="B29" s="24" t="s">
        <v>244</v>
      </c>
      <c r="C29" s="59">
        <v>1</v>
      </c>
      <c r="D29" s="58">
        <v>1</v>
      </c>
      <c r="E29" s="14"/>
      <c r="F29" s="10"/>
      <c r="G29" s="59"/>
      <c r="H29" s="10"/>
      <c r="I29" s="14">
        <v>2</v>
      </c>
      <c r="J29" s="10"/>
      <c r="K29" s="14"/>
      <c r="L29" s="10"/>
      <c r="M29" s="14"/>
      <c r="N29" s="58"/>
      <c r="O29" s="14"/>
      <c r="P29" s="58"/>
      <c r="Q29" s="59">
        <v>1</v>
      </c>
      <c r="R29" s="10"/>
      <c r="S29" s="59"/>
      <c r="T29" s="14"/>
      <c r="U29" s="14"/>
      <c r="V29" s="14"/>
      <c r="W29" s="14"/>
      <c r="X29" s="14"/>
      <c r="Y29" s="14"/>
      <c r="Z29" s="10"/>
      <c r="AA29" s="14"/>
      <c r="AB29" s="25"/>
      <c r="AC29" s="19">
        <f t="shared" si="0"/>
        <v>5</v>
      </c>
      <c r="AD29" s="19">
        <f t="shared" si="1"/>
        <v>4</v>
      </c>
      <c r="AE29" s="20">
        <f>0.2*24+0.16+4+2+4*0.25+0.33</f>
        <v>12.290000000000001</v>
      </c>
      <c r="AF29" s="20">
        <f t="shared" ref="AF29:AF37" si="3">AE29*AC29</f>
        <v>61.45</v>
      </c>
      <c r="AG29">
        <v>3</v>
      </c>
    </row>
    <row r="30" spans="1:33" x14ac:dyDescent="0.25">
      <c r="A30" s="4" t="s">
        <v>138</v>
      </c>
      <c r="B30" s="24" t="s">
        <v>244</v>
      </c>
      <c r="C30" s="59"/>
      <c r="D30" s="58">
        <v>1</v>
      </c>
      <c r="E30" s="14">
        <v>1</v>
      </c>
      <c r="F30" s="10">
        <v>1</v>
      </c>
      <c r="G30" s="59"/>
      <c r="H30" s="10">
        <v>2</v>
      </c>
      <c r="I30" s="14">
        <v>1</v>
      </c>
      <c r="J30" s="10">
        <v>2</v>
      </c>
      <c r="K30" s="14"/>
      <c r="L30" s="10">
        <v>2</v>
      </c>
      <c r="M30" s="14"/>
      <c r="N30" s="58"/>
      <c r="O30" s="14">
        <v>1</v>
      </c>
      <c r="P30" s="58"/>
      <c r="Q30" s="59">
        <v>1</v>
      </c>
      <c r="R30" s="10"/>
      <c r="S30" s="59"/>
      <c r="T30" s="14"/>
      <c r="U30" s="14"/>
      <c r="V30" s="14"/>
      <c r="W30" s="14"/>
      <c r="X30" s="14"/>
      <c r="Y30" s="14"/>
      <c r="Z30" s="10"/>
      <c r="AA30" s="14">
        <v>2</v>
      </c>
      <c r="AB30" s="25"/>
      <c r="AC30" s="19">
        <f t="shared" si="0"/>
        <v>14</v>
      </c>
      <c r="AD30" s="19">
        <f t="shared" si="1"/>
        <v>10</v>
      </c>
      <c r="AE30" s="20">
        <f>0.2*24+0.16+4+2+4*0.25+0.33</f>
        <v>12.290000000000001</v>
      </c>
      <c r="AF30" s="20">
        <f t="shared" si="3"/>
        <v>172.06</v>
      </c>
      <c r="AG30">
        <v>3</v>
      </c>
    </row>
    <row r="31" spans="1:33" x14ac:dyDescent="0.25">
      <c r="A31" s="4" t="s">
        <v>25</v>
      </c>
      <c r="B31" s="24" t="s">
        <v>244</v>
      </c>
      <c r="C31" s="59"/>
      <c r="D31" s="58"/>
      <c r="E31" s="14"/>
      <c r="F31" s="10"/>
      <c r="G31" s="59"/>
      <c r="H31" s="10"/>
      <c r="I31" s="14"/>
      <c r="J31" s="10"/>
      <c r="K31" s="14"/>
      <c r="L31" s="10"/>
      <c r="M31" s="14"/>
      <c r="N31" s="58"/>
      <c r="O31" s="14"/>
      <c r="P31" s="58"/>
      <c r="Q31" s="59"/>
      <c r="R31" s="10"/>
      <c r="S31" s="59"/>
      <c r="T31" s="14"/>
      <c r="U31" s="14"/>
      <c r="V31" s="14"/>
      <c r="W31" s="14"/>
      <c r="X31" s="14"/>
      <c r="Y31" s="14"/>
      <c r="Z31" s="10"/>
      <c r="AA31" s="14"/>
      <c r="AB31" s="25"/>
      <c r="AC31" s="19">
        <f t="shared" si="0"/>
        <v>0</v>
      </c>
      <c r="AD31" s="19">
        <f t="shared" si="1"/>
        <v>0</v>
      </c>
      <c r="AE31" s="20">
        <f>0.2*24+0.16+4+2+4*0.25+0.33</f>
        <v>12.290000000000001</v>
      </c>
      <c r="AF31" s="20">
        <f t="shared" si="3"/>
        <v>0</v>
      </c>
      <c r="AG31">
        <v>3</v>
      </c>
    </row>
    <row r="32" spans="1:33" x14ac:dyDescent="0.25">
      <c r="A32" s="4" t="s">
        <v>26</v>
      </c>
      <c r="B32" s="24" t="s">
        <v>244</v>
      </c>
      <c r="C32" s="59"/>
      <c r="D32" s="58"/>
      <c r="E32" s="14"/>
      <c r="F32" s="10"/>
      <c r="G32" s="59"/>
      <c r="H32" s="10"/>
      <c r="I32" s="14"/>
      <c r="J32" s="10"/>
      <c r="K32" s="14"/>
      <c r="L32" s="10"/>
      <c r="M32" s="14"/>
      <c r="N32" s="58"/>
      <c r="O32" s="14"/>
      <c r="P32" s="58"/>
      <c r="Q32" s="59"/>
      <c r="R32" s="10"/>
      <c r="S32" s="59"/>
      <c r="T32" s="14"/>
      <c r="U32" s="14"/>
      <c r="V32" s="14"/>
      <c r="W32" s="14"/>
      <c r="X32" s="14"/>
      <c r="Y32" s="14"/>
      <c r="Z32" s="10"/>
      <c r="AA32" s="14"/>
      <c r="AB32" s="25"/>
      <c r="AC32" s="19">
        <f t="shared" si="0"/>
        <v>0</v>
      </c>
      <c r="AD32" s="19">
        <f t="shared" si="1"/>
        <v>0</v>
      </c>
      <c r="AE32" s="20">
        <f>0.2*24+0.16+4+2+4*0.25+0.33</f>
        <v>12.290000000000001</v>
      </c>
      <c r="AF32" s="20">
        <f t="shared" si="3"/>
        <v>0</v>
      </c>
      <c r="AG32">
        <v>3</v>
      </c>
    </row>
    <row r="33" spans="1:33" x14ac:dyDescent="0.25">
      <c r="A33" s="4" t="s">
        <v>139</v>
      </c>
      <c r="B33" s="24" t="s">
        <v>244</v>
      </c>
      <c r="C33" s="63"/>
      <c r="D33" s="58"/>
      <c r="E33" s="40"/>
      <c r="F33" s="10"/>
      <c r="G33" s="63"/>
      <c r="H33" s="10"/>
      <c r="I33" s="40"/>
      <c r="J33" s="10"/>
      <c r="K33" s="40"/>
      <c r="L33" s="10"/>
      <c r="M33" s="40"/>
      <c r="N33" s="58"/>
      <c r="O33" s="40"/>
      <c r="P33" s="58"/>
      <c r="Q33" s="63"/>
      <c r="R33" s="10"/>
      <c r="S33" s="63"/>
      <c r="T33" s="40"/>
      <c r="U33" s="40"/>
      <c r="V33" s="40"/>
      <c r="W33" s="40"/>
      <c r="X33" s="40"/>
      <c r="Y33" s="40"/>
      <c r="Z33" s="10"/>
      <c r="AA33" s="40"/>
      <c r="AB33" s="25"/>
      <c r="AC33" s="19">
        <f t="shared" si="0"/>
        <v>0</v>
      </c>
      <c r="AD33" s="19">
        <f t="shared" si="1"/>
        <v>0</v>
      </c>
      <c r="AE33" s="20">
        <f>0.75*12+1*2+1.5+0.5*0.5+1*0.2</f>
        <v>12.95</v>
      </c>
      <c r="AF33" s="20">
        <f t="shared" si="3"/>
        <v>0</v>
      </c>
      <c r="AG33">
        <v>3</v>
      </c>
    </row>
    <row r="34" spans="1:33" x14ac:dyDescent="0.25">
      <c r="A34" s="4" t="s">
        <v>140</v>
      </c>
      <c r="B34" s="24" t="s">
        <v>244</v>
      </c>
      <c r="C34" s="59"/>
      <c r="D34" s="58">
        <v>1</v>
      </c>
      <c r="E34" s="14"/>
      <c r="F34" s="10"/>
      <c r="G34" s="59"/>
      <c r="H34" s="10"/>
      <c r="I34" s="14"/>
      <c r="J34" s="10"/>
      <c r="K34" s="14"/>
      <c r="L34" s="10">
        <v>2</v>
      </c>
      <c r="M34" s="14"/>
      <c r="N34" s="58"/>
      <c r="O34" s="14">
        <v>1</v>
      </c>
      <c r="P34" s="58"/>
      <c r="Q34" s="59">
        <v>1</v>
      </c>
      <c r="R34" s="10"/>
      <c r="S34" s="59"/>
      <c r="T34" s="14"/>
      <c r="U34" s="14"/>
      <c r="V34" s="14"/>
      <c r="W34" s="14"/>
      <c r="X34" s="14"/>
      <c r="Y34" s="14"/>
      <c r="Z34" s="10"/>
      <c r="AA34" s="14">
        <v>1</v>
      </c>
      <c r="AB34" s="25"/>
      <c r="AC34" s="19">
        <f t="shared" si="0"/>
        <v>6</v>
      </c>
      <c r="AD34" s="19">
        <f t="shared" si="1"/>
        <v>5</v>
      </c>
      <c r="AE34" s="20">
        <f>0.75*12+1*2+1.5+0.5*0.5+1*0.2</f>
        <v>12.95</v>
      </c>
      <c r="AF34" s="20">
        <f t="shared" si="3"/>
        <v>77.699999999999989</v>
      </c>
      <c r="AG34">
        <v>3</v>
      </c>
    </row>
    <row r="35" spans="1:33" x14ac:dyDescent="0.25">
      <c r="A35" s="4" t="s">
        <v>141</v>
      </c>
      <c r="B35" s="24" t="s">
        <v>244</v>
      </c>
      <c r="C35" s="59"/>
      <c r="D35" s="58"/>
      <c r="E35" s="14"/>
      <c r="F35" s="10"/>
      <c r="G35" s="59"/>
      <c r="H35" s="10">
        <v>2</v>
      </c>
      <c r="I35" s="14"/>
      <c r="J35" s="10"/>
      <c r="K35" s="14"/>
      <c r="L35" s="10"/>
      <c r="M35" s="14"/>
      <c r="N35" s="58"/>
      <c r="O35" s="14"/>
      <c r="P35" s="58"/>
      <c r="Q35" s="59"/>
      <c r="R35" s="10"/>
      <c r="S35" s="59"/>
      <c r="T35" s="14"/>
      <c r="U35" s="14"/>
      <c r="V35" s="14"/>
      <c r="W35" s="14"/>
      <c r="X35" s="14"/>
      <c r="Y35" s="14"/>
      <c r="Z35" s="10"/>
      <c r="AA35" s="14">
        <v>1</v>
      </c>
      <c r="AB35" s="25"/>
      <c r="AC35" s="19">
        <f t="shared" si="0"/>
        <v>3</v>
      </c>
      <c r="AD35" s="19">
        <f t="shared" si="1"/>
        <v>2</v>
      </c>
      <c r="AE35" s="20">
        <f>0.8*12+1*2+1.5+0.75*0.5+1*0.2</f>
        <v>13.675000000000001</v>
      </c>
      <c r="AF35" s="20">
        <f t="shared" si="3"/>
        <v>41.025000000000006</v>
      </c>
      <c r="AG35">
        <v>3</v>
      </c>
    </row>
    <row r="36" spans="1:33" x14ac:dyDescent="0.25">
      <c r="A36" s="4" t="s">
        <v>30</v>
      </c>
      <c r="B36" s="24"/>
      <c r="C36" s="14"/>
      <c r="D36" s="10"/>
      <c r="E36" s="14"/>
      <c r="F36" s="10"/>
      <c r="G36" s="14"/>
      <c r="H36" s="10"/>
      <c r="I36" s="14"/>
      <c r="J36" s="10"/>
      <c r="K36" s="14"/>
      <c r="L36" s="10"/>
      <c r="M36" s="14"/>
      <c r="N36" s="10"/>
      <c r="O36" s="14"/>
      <c r="P36" s="10"/>
      <c r="Q36" s="14"/>
      <c r="R36" s="10"/>
      <c r="S36" s="14"/>
      <c r="T36" s="14"/>
      <c r="U36" s="14"/>
      <c r="V36" s="14"/>
      <c r="W36" s="14"/>
      <c r="X36" s="14"/>
      <c r="Y36" s="14"/>
      <c r="Z36" s="10"/>
      <c r="AA36" s="14"/>
      <c r="AB36" s="25"/>
      <c r="AC36" s="19">
        <f t="shared" si="0"/>
        <v>0</v>
      </c>
      <c r="AD36" s="19">
        <f t="shared" si="1"/>
        <v>0</v>
      </c>
      <c r="AE36" s="20">
        <f>1*12+1*2+1.5+0.75*0.5+1*0.2</f>
        <v>16.074999999999999</v>
      </c>
      <c r="AF36" s="20">
        <f t="shared" si="3"/>
        <v>0</v>
      </c>
      <c r="AG36">
        <v>3</v>
      </c>
    </row>
    <row r="37" spans="1:33" x14ac:dyDescent="0.25">
      <c r="A37" s="4" t="s">
        <v>31</v>
      </c>
      <c r="B37" s="24"/>
      <c r="C37" s="28"/>
      <c r="D37" s="27"/>
      <c r="E37" s="28"/>
      <c r="F37" s="27"/>
      <c r="G37" s="28"/>
      <c r="H37" s="27"/>
      <c r="I37" s="28"/>
      <c r="J37" s="27"/>
      <c r="K37" s="28"/>
      <c r="L37" s="27"/>
      <c r="M37" s="28"/>
      <c r="N37" s="27"/>
      <c r="O37" s="28"/>
      <c r="P37" s="27"/>
      <c r="Q37" s="28"/>
      <c r="R37" s="27"/>
      <c r="S37" s="28"/>
      <c r="T37" s="28"/>
      <c r="U37" s="28"/>
      <c r="V37" s="28"/>
      <c r="W37" s="28"/>
      <c r="X37" s="28"/>
      <c r="Y37" s="28"/>
      <c r="Z37" s="27"/>
      <c r="AA37" s="28"/>
      <c r="AB37" s="25"/>
      <c r="AC37" s="19">
        <f t="shared" si="0"/>
        <v>0</v>
      </c>
      <c r="AD37" s="19">
        <f t="shared" si="1"/>
        <v>0</v>
      </c>
      <c r="AE37" s="20">
        <f>1*12+1*2+1.5+0.75*0.5+1*0.2</f>
        <v>16.074999999999999</v>
      </c>
      <c r="AF37" s="20">
        <f t="shared" si="3"/>
        <v>0</v>
      </c>
      <c r="AG37">
        <v>3</v>
      </c>
    </row>
    <row r="38" spans="1:33" x14ac:dyDescent="0.25">
      <c r="A38" s="72" t="s">
        <v>257</v>
      </c>
      <c r="B38" s="24" t="s">
        <v>244</v>
      </c>
      <c r="C38" s="14">
        <v>53</v>
      </c>
      <c r="D38" s="10">
        <v>61</v>
      </c>
      <c r="E38" s="14">
        <v>39</v>
      </c>
      <c r="F38" s="10">
        <v>49</v>
      </c>
      <c r="G38" s="14">
        <v>60</v>
      </c>
      <c r="H38" s="10">
        <v>62</v>
      </c>
      <c r="I38" s="14">
        <v>100</v>
      </c>
      <c r="J38" s="10">
        <v>43</v>
      </c>
      <c r="K38" s="14">
        <v>12</v>
      </c>
      <c r="L38" s="10">
        <v>103</v>
      </c>
      <c r="M38" s="14">
        <v>43</v>
      </c>
      <c r="N38" s="10">
        <v>28</v>
      </c>
      <c r="O38" s="14">
        <v>34</v>
      </c>
      <c r="P38" s="10">
        <v>31</v>
      </c>
      <c r="Q38" s="14">
        <v>82</v>
      </c>
      <c r="R38" s="10">
        <v>9</v>
      </c>
      <c r="S38" s="14">
        <v>25</v>
      </c>
      <c r="T38" s="14">
        <v>8</v>
      </c>
      <c r="U38" s="14">
        <v>53</v>
      </c>
      <c r="V38" s="14">
        <v>7</v>
      </c>
      <c r="W38" s="14">
        <v>11</v>
      </c>
      <c r="X38" s="14">
        <v>10</v>
      </c>
      <c r="Y38" s="14">
        <v>5</v>
      </c>
      <c r="Z38" s="10">
        <v>9</v>
      </c>
      <c r="AA38" s="75">
        <v>44</v>
      </c>
      <c r="AB38" s="73"/>
      <c r="AF38" s="20"/>
    </row>
    <row r="39" spans="1:33" x14ac:dyDescent="0.25">
      <c r="A39" s="72" t="s">
        <v>258</v>
      </c>
      <c r="B39" s="24" t="s">
        <v>244</v>
      </c>
      <c r="C39" s="14">
        <v>44</v>
      </c>
      <c r="D39" s="10">
        <v>37</v>
      </c>
      <c r="E39" s="14">
        <v>27</v>
      </c>
      <c r="F39" s="10">
        <v>34</v>
      </c>
      <c r="G39" s="14">
        <v>25</v>
      </c>
      <c r="H39" s="10">
        <v>60</v>
      </c>
      <c r="I39" s="14">
        <v>75</v>
      </c>
      <c r="J39" s="10">
        <v>36</v>
      </c>
      <c r="K39" s="14">
        <v>9</v>
      </c>
      <c r="L39" s="10">
        <v>74</v>
      </c>
      <c r="M39" s="14">
        <v>33</v>
      </c>
      <c r="N39" s="10">
        <v>22</v>
      </c>
      <c r="O39" s="14">
        <v>30</v>
      </c>
      <c r="P39" s="10">
        <v>30</v>
      </c>
      <c r="Q39" s="14">
        <v>35</v>
      </c>
      <c r="R39" s="10">
        <v>6</v>
      </c>
      <c r="S39" s="14">
        <v>20</v>
      </c>
      <c r="T39" s="14">
        <v>5</v>
      </c>
      <c r="U39" s="14">
        <v>38</v>
      </c>
      <c r="V39" s="14">
        <v>4</v>
      </c>
      <c r="W39" s="14">
        <v>5</v>
      </c>
      <c r="X39" s="14">
        <v>7</v>
      </c>
      <c r="Y39" s="14">
        <v>3</v>
      </c>
      <c r="Z39" s="10">
        <v>7</v>
      </c>
      <c r="AA39" s="75">
        <v>34</v>
      </c>
      <c r="AB39" s="73"/>
      <c r="AF39" s="20"/>
    </row>
    <row r="40" spans="1:33" x14ac:dyDescent="0.25">
      <c r="A40" s="8" t="s">
        <v>32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2"/>
      <c r="AC40" s="11"/>
      <c r="AD40" s="11"/>
      <c r="AE40" s="11"/>
      <c r="AF40" s="11"/>
      <c r="AG40" s="11"/>
    </row>
    <row r="41" spans="1:33" x14ac:dyDescent="0.25">
      <c r="A41" s="4" t="s">
        <v>142</v>
      </c>
      <c r="B41" s="24" t="s">
        <v>244</v>
      </c>
      <c r="C41" s="63">
        <v>1</v>
      </c>
      <c r="D41" s="66">
        <v>8</v>
      </c>
      <c r="E41" s="40">
        <v>4</v>
      </c>
      <c r="F41" s="52">
        <v>3</v>
      </c>
      <c r="G41" s="63">
        <v>2</v>
      </c>
      <c r="H41" s="52">
        <v>73</v>
      </c>
      <c r="I41" s="40">
        <v>6</v>
      </c>
      <c r="J41" s="52">
        <v>23</v>
      </c>
      <c r="K41" s="40"/>
      <c r="L41" s="52">
        <v>4</v>
      </c>
      <c r="M41" s="40"/>
      <c r="N41" s="66">
        <v>1</v>
      </c>
      <c r="O41" s="40">
        <v>32</v>
      </c>
      <c r="P41" s="66">
        <v>5</v>
      </c>
      <c r="Q41" s="63">
        <v>2</v>
      </c>
      <c r="R41" s="52"/>
      <c r="S41" s="63">
        <v>2</v>
      </c>
      <c r="T41" s="40"/>
      <c r="U41" s="40"/>
      <c r="V41" s="40">
        <v>2</v>
      </c>
      <c r="W41" s="40"/>
      <c r="X41" s="40"/>
      <c r="Y41" s="40"/>
      <c r="Z41" s="52"/>
      <c r="AA41" s="40"/>
      <c r="AB41" s="25"/>
      <c r="AC41" s="19">
        <f t="shared" si="0"/>
        <v>168</v>
      </c>
      <c r="AD41" s="19">
        <f t="shared" si="1"/>
        <v>15</v>
      </c>
      <c r="AE41" s="20">
        <f>0.15*12+0.5*2*0.5</f>
        <v>2.2999999999999998</v>
      </c>
      <c r="AF41" s="20">
        <f t="shared" ref="AF41:AF60" si="4">AE41*AC41</f>
        <v>386.4</v>
      </c>
      <c r="AG41">
        <v>3</v>
      </c>
    </row>
    <row r="42" spans="1:33" x14ac:dyDescent="0.25">
      <c r="A42" s="4" t="s">
        <v>143</v>
      </c>
      <c r="B42" s="24" t="s">
        <v>244</v>
      </c>
      <c r="C42" s="59">
        <v>1</v>
      </c>
      <c r="D42" s="58">
        <v>1</v>
      </c>
      <c r="E42" s="14">
        <v>6</v>
      </c>
      <c r="F42" s="10"/>
      <c r="G42" s="59">
        <v>1</v>
      </c>
      <c r="H42" s="10"/>
      <c r="I42" s="14"/>
      <c r="J42" s="10">
        <v>1</v>
      </c>
      <c r="K42" s="14">
        <v>2</v>
      </c>
      <c r="L42" s="10">
        <v>1</v>
      </c>
      <c r="M42" s="14"/>
      <c r="N42" s="58"/>
      <c r="O42" s="14"/>
      <c r="P42" s="58"/>
      <c r="Q42" s="59"/>
      <c r="R42" s="10">
        <v>2</v>
      </c>
      <c r="S42" s="59"/>
      <c r="T42" s="14"/>
      <c r="U42" s="14"/>
      <c r="V42" s="14"/>
      <c r="W42" s="14"/>
      <c r="X42" s="14"/>
      <c r="Y42" s="14">
        <v>1</v>
      </c>
      <c r="Z42" s="10"/>
      <c r="AA42" s="14"/>
      <c r="AB42" s="25"/>
      <c r="AC42" s="19">
        <f t="shared" si="0"/>
        <v>16</v>
      </c>
      <c r="AD42" s="19">
        <f t="shared" si="1"/>
        <v>9</v>
      </c>
      <c r="AE42" s="20">
        <f>0.25*12+0.5*2*0.5</f>
        <v>3.5</v>
      </c>
      <c r="AF42" s="20">
        <f t="shared" si="4"/>
        <v>56</v>
      </c>
      <c r="AG42">
        <v>3</v>
      </c>
    </row>
    <row r="43" spans="1:33" x14ac:dyDescent="0.25">
      <c r="A43" s="4" t="s">
        <v>144</v>
      </c>
      <c r="B43" s="24" t="s">
        <v>244</v>
      </c>
      <c r="C43" s="59"/>
      <c r="D43" s="58"/>
      <c r="E43" s="14"/>
      <c r="F43" s="10"/>
      <c r="G43" s="59"/>
      <c r="H43" s="10"/>
      <c r="I43" s="14"/>
      <c r="J43" s="10"/>
      <c r="K43" s="14"/>
      <c r="L43" s="10"/>
      <c r="M43" s="14"/>
      <c r="N43" s="58"/>
      <c r="O43" s="14"/>
      <c r="P43" s="58"/>
      <c r="Q43" s="59"/>
      <c r="R43" s="10"/>
      <c r="S43" s="59"/>
      <c r="T43" s="14"/>
      <c r="U43" s="14"/>
      <c r="V43" s="14"/>
      <c r="W43" s="14"/>
      <c r="X43" s="14"/>
      <c r="Y43" s="14"/>
      <c r="Z43" s="10"/>
      <c r="AA43" s="14"/>
      <c r="AB43" s="25"/>
      <c r="AC43" s="19">
        <f t="shared" si="0"/>
        <v>0</v>
      </c>
      <c r="AD43" s="19">
        <f t="shared" si="1"/>
        <v>0</v>
      </c>
      <c r="AE43" s="20">
        <f>0.15*12+0.5*2*0.5</f>
        <v>2.2999999999999998</v>
      </c>
      <c r="AF43" s="20">
        <f t="shared" si="4"/>
        <v>0</v>
      </c>
      <c r="AG43">
        <v>3</v>
      </c>
    </row>
    <row r="44" spans="1:33" x14ac:dyDescent="0.25">
      <c r="A44" s="4" t="s">
        <v>145</v>
      </c>
      <c r="B44" s="24" t="s">
        <v>244</v>
      </c>
      <c r="C44" s="59">
        <v>4</v>
      </c>
      <c r="D44" s="58">
        <v>6</v>
      </c>
      <c r="E44" s="14"/>
      <c r="F44" s="10">
        <v>2</v>
      </c>
      <c r="G44" s="59">
        <v>9</v>
      </c>
      <c r="H44" s="10"/>
      <c r="I44" s="14">
        <v>1</v>
      </c>
      <c r="J44" s="10">
        <v>3</v>
      </c>
      <c r="K44" s="14"/>
      <c r="L44" s="10">
        <v>2</v>
      </c>
      <c r="M44" s="14"/>
      <c r="N44" s="58">
        <v>1</v>
      </c>
      <c r="O44" s="14"/>
      <c r="P44" s="58">
        <v>1</v>
      </c>
      <c r="Q44" s="59">
        <v>6</v>
      </c>
      <c r="R44" s="10"/>
      <c r="S44" s="59"/>
      <c r="T44" s="14">
        <v>3</v>
      </c>
      <c r="U44" s="14"/>
      <c r="V44" s="14"/>
      <c r="W44" s="14"/>
      <c r="X44" s="14"/>
      <c r="Y44" s="14"/>
      <c r="Z44" s="10">
        <v>1</v>
      </c>
      <c r="AA44" s="14"/>
      <c r="AB44" s="25"/>
      <c r="AC44" s="19">
        <f t="shared" si="0"/>
        <v>39</v>
      </c>
      <c r="AD44" s="19">
        <f t="shared" si="1"/>
        <v>12</v>
      </c>
      <c r="AE44" s="20">
        <f>0.25*12+0.5*2*0.5</f>
        <v>3.5</v>
      </c>
      <c r="AF44" s="20">
        <f t="shared" si="4"/>
        <v>136.5</v>
      </c>
      <c r="AG44">
        <v>3</v>
      </c>
    </row>
    <row r="45" spans="1:33" x14ac:dyDescent="0.25">
      <c r="A45" s="4" t="s">
        <v>146</v>
      </c>
      <c r="B45" s="24" t="s">
        <v>244</v>
      </c>
      <c r="C45" s="59"/>
      <c r="D45" s="58"/>
      <c r="E45" s="14"/>
      <c r="F45" s="10">
        <v>2</v>
      </c>
      <c r="G45" s="59"/>
      <c r="H45" s="10"/>
      <c r="I45" s="14"/>
      <c r="J45" s="10"/>
      <c r="K45" s="14"/>
      <c r="L45" s="10">
        <v>4</v>
      </c>
      <c r="M45" s="14"/>
      <c r="N45" s="58"/>
      <c r="O45" s="14"/>
      <c r="P45" s="58"/>
      <c r="Q45" s="59"/>
      <c r="R45" s="10"/>
      <c r="S45" s="59"/>
      <c r="T45" s="14"/>
      <c r="U45" s="14"/>
      <c r="V45" s="14"/>
      <c r="W45" s="14"/>
      <c r="X45" s="14"/>
      <c r="Y45" s="14"/>
      <c r="Z45" s="10"/>
      <c r="AA45" s="14"/>
      <c r="AB45" s="25"/>
      <c r="AC45" s="19">
        <f t="shared" si="0"/>
        <v>6</v>
      </c>
      <c r="AD45" s="19">
        <f t="shared" si="1"/>
        <v>2</v>
      </c>
      <c r="AE45" s="20">
        <f>0.25*12+0.5*2*0.5</f>
        <v>3.5</v>
      </c>
      <c r="AF45" s="20">
        <f t="shared" si="4"/>
        <v>21</v>
      </c>
      <c r="AG45">
        <v>3</v>
      </c>
    </row>
    <row r="46" spans="1:33" x14ac:dyDescent="0.25">
      <c r="A46" s="4" t="s">
        <v>147</v>
      </c>
      <c r="B46" s="24" t="s">
        <v>244</v>
      </c>
      <c r="C46" s="59"/>
      <c r="D46" s="58"/>
      <c r="E46" s="14"/>
      <c r="F46" s="10"/>
      <c r="G46" s="59"/>
      <c r="H46" s="10"/>
      <c r="I46" s="14"/>
      <c r="J46" s="10"/>
      <c r="K46" s="14"/>
      <c r="L46" s="10"/>
      <c r="M46" s="14"/>
      <c r="N46" s="58"/>
      <c r="O46" s="14"/>
      <c r="P46" s="58"/>
      <c r="Q46" s="59"/>
      <c r="R46" s="10"/>
      <c r="S46" s="59"/>
      <c r="T46" s="14"/>
      <c r="U46" s="14"/>
      <c r="V46" s="14"/>
      <c r="W46" s="14"/>
      <c r="X46" s="14"/>
      <c r="Y46" s="14"/>
      <c r="Z46" s="10"/>
      <c r="AA46" s="14"/>
      <c r="AB46" s="25"/>
      <c r="AC46" s="19">
        <f t="shared" si="0"/>
        <v>0</v>
      </c>
      <c r="AD46" s="19">
        <f t="shared" si="1"/>
        <v>0</v>
      </c>
      <c r="AE46" s="20">
        <f>0.25*12+0.5*2*0.5</f>
        <v>3.5</v>
      </c>
      <c r="AF46" s="20">
        <f t="shared" si="4"/>
        <v>0</v>
      </c>
      <c r="AG46">
        <v>3</v>
      </c>
    </row>
    <row r="47" spans="1:33" x14ac:dyDescent="0.25">
      <c r="A47" s="4" t="s">
        <v>148</v>
      </c>
      <c r="B47" s="24" t="s">
        <v>244</v>
      </c>
      <c r="C47" s="59"/>
      <c r="D47" s="58"/>
      <c r="E47" s="14"/>
      <c r="F47" s="10"/>
      <c r="G47" s="59">
        <v>5</v>
      </c>
      <c r="H47" s="10"/>
      <c r="I47" s="14"/>
      <c r="J47" s="10"/>
      <c r="K47" s="14"/>
      <c r="L47" s="10">
        <v>1</v>
      </c>
      <c r="M47" s="14"/>
      <c r="N47" s="58"/>
      <c r="O47" s="14"/>
      <c r="P47" s="58"/>
      <c r="Q47" s="59"/>
      <c r="R47" s="10"/>
      <c r="S47" s="59">
        <v>4</v>
      </c>
      <c r="T47" s="14"/>
      <c r="U47" s="14"/>
      <c r="V47" s="14"/>
      <c r="W47" s="14"/>
      <c r="X47" s="14"/>
      <c r="Y47" s="14"/>
      <c r="Z47" s="10"/>
      <c r="AA47" s="14"/>
      <c r="AB47" s="25"/>
      <c r="AC47" s="19">
        <f t="shared" si="0"/>
        <v>10</v>
      </c>
      <c r="AD47" s="19">
        <f t="shared" si="1"/>
        <v>3</v>
      </c>
      <c r="AE47" s="20">
        <f>0.33*12+0.5*2*0.5</f>
        <v>4.46</v>
      </c>
      <c r="AF47" s="20">
        <f t="shared" si="4"/>
        <v>44.6</v>
      </c>
      <c r="AG47">
        <v>3</v>
      </c>
    </row>
    <row r="48" spans="1:33" x14ac:dyDescent="0.25">
      <c r="A48" s="4" t="s">
        <v>149</v>
      </c>
      <c r="B48" s="24" t="s">
        <v>244</v>
      </c>
      <c r="C48" s="59"/>
      <c r="D48" s="58"/>
      <c r="E48" s="14"/>
      <c r="F48" s="10"/>
      <c r="G48" s="59"/>
      <c r="H48" s="10"/>
      <c r="I48" s="14"/>
      <c r="J48" s="10"/>
      <c r="K48" s="14"/>
      <c r="L48" s="10"/>
      <c r="M48" s="14"/>
      <c r="N48" s="58"/>
      <c r="O48" s="14"/>
      <c r="P48" s="58"/>
      <c r="Q48" s="59"/>
      <c r="R48" s="10"/>
      <c r="S48" s="59"/>
      <c r="T48" s="14"/>
      <c r="U48" s="14"/>
      <c r="V48" s="14"/>
      <c r="W48" s="14"/>
      <c r="X48" s="14"/>
      <c r="Y48" s="14"/>
      <c r="Z48" s="10"/>
      <c r="AA48" s="14"/>
      <c r="AB48" s="25"/>
      <c r="AC48" s="19">
        <f t="shared" si="0"/>
        <v>0</v>
      </c>
      <c r="AD48" s="19">
        <f t="shared" si="1"/>
        <v>0</v>
      </c>
      <c r="AE48" s="20">
        <f>0.33*12+0.5*2*0.5</f>
        <v>4.46</v>
      </c>
      <c r="AF48" s="20">
        <f t="shared" si="4"/>
        <v>0</v>
      </c>
      <c r="AG48">
        <v>3</v>
      </c>
    </row>
    <row r="49" spans="1:33" x14ac:dyDescent="0.25">
      <c r="A49" s="4" t="s">
        <v>41</v>
      </c>
      <c r="B49" s="24"/>
      <c r="C49" s="14"/>
      <c r="D49" s="10"/>
      <c r="E49" s="14"/>
      <c r="F49" s="10"/>
      <c r="G49" s="14"/>
      <c r="H49" s="10"/>
      <c r="I49" s="14"/>
      <c r="J49" s="10"/>
      <c r="K49" s="14"/>
      <c r="L49" s="10"/>
      <c r="M49" s="14"/>
      <c r="N49" s="10"/>
      <c r="O49" s="14"/>
      <c r="P49" s="10"/>
      <c r="Q49" s="14"/>
      <c r="R49" s="10"/>
      <c r="S49" s="14"/>
      <c r="T49" s="14"/>
      <c r="U49" s="14"/>
      <c r="V49" s="14"/>
      <c r="W49" s="14"/>
      <c r="X49" s="14"/>
      <c r="Y49" s="14"/>
      <c r="Z49" s="10"/>
      <c r="AA49" s="14"/>
      <c r="AB49" s="25"/>
      <c r="AC49" s="19">
        <f t="shared" si="0"/>
        <v>0</v>
      </c>
      <c r="AD49" s="19">
        <f t="shared" si="1"/>
        <v>0</v>
      </c>
      <c r="AF49" s="20">
        <f t="shared" si="4"/>
        <v>0</v>
      </c>
      <c r="AG49">
        <v>3</v>
      </c>
    </row>
    <row r="50" spans="1:33" x14ac:dyDescent="0.25">
      <c r="A50" s="4" t="s">
        <v>150</v>
      </c>
      <c r="B50" s="24" t="s">
        <v>244</v>
      </c>
      <c r="C50" s="59"/>
      <c r="D50" s="58"/>
      <c r="E50" s="14"/>
      <c r="F50" s="10"/>
      <c r="G50" s="59"/>
      <c r="H50" s="10"/>
      <c r="I50" s="14"/>
      <c r="J50" s="10"/>
      <c r="K50" s="14"/>
      <c r="L50" s="10"/>
      <c r="M50" s="14"/>
      <c r="N50" s="58"/>
      <c r="O50" s="14"/>
      <c r="P50" s="58"/>
      <c r="Q50" s="59"/>
      <c r="R50" s="10"/>
      <c r="S50" s="59"/>
      <c r="T50" s="14"/>
      <c r="U50" s="14"/>
      <c r="V50" s="14"/>
      <c r="W50" s="14"/>
      <c r="X50" s="14"/>
      <c r="Y50" s="14"/>
      <c r="Z50" s="10"/>
      <c r="AA50" s="14"/>
      <c r="AB50" s="25"/>
      <c r="AC50" s="19">
        <f t="shared" si="0"/>
        <v>0</v>
      </c>
      <c r="AD50" s="19">
        <f t="shared" si="1"/>
        <v>0</v>
      </c>
      <c r="AE50" s="20">
        <f>0.25*12+0.5*2*0.5</f>
        <v>3.5</v>
      </c>
      <c r="AF50" s="20">
        <f t="shared" si="4"/>
        <v>0</v>
      </c>
      <c r="AG50">
        <v>3</v>
      </c>
    </row>
    <row r="51" spans="1:33" x14ac:dyDescent="0.25">
      <c r="A51" s="4" t="s">
        <v>151</v>
      </c>
      <c r="B51" s="24" t="s">
        <v>244</v>
      </c>
      <c r="C51" s="59"/>
      <c r="D51" s="58"/>
      <c r="E51" s="14"/>
      <c r="F51" s="10"/>
      <c r="G51" s="59"/>
      <c r="H51" s="10"/>
      <c r="I51" s="14"/>
      <c r="J51" s="10"/>
      <c r="K51" s="14"/>
      <c r="L51" s="10"/>
      <c r="M51" s="14">
        <v>2</v>
      </c>
      <c r="N51" s="58">
        <v>2</v>
      </c>
      <c r="O51" s="14"/>
      <c r="P51" s="58"/>
      <c r="Q51" s="59"/>
      <c r="R51" s="10"/>
      <c r="S51" s="59"/>
      <c r="T51" s="14"/>
      <c r="U51" s="14"/>
      <c r="V51" s="14"/>
      <c r="W51" s="14"/>
      <c r="X51" s="14"/>
      <c r="Y51" s="14"/>
      <c r="Z51" s="10"/>
      <c r="AA51" s="14"/>
      <c r="AB51" s="25"/>
      <c r="AC51" s="19">
        <f t="shared" si="0"/>
        <v>4</v>
      </c>
      <c r="AD51" s="19">
        <f t="shared" si="1"/>
        <v>2</v>
      </c>
      <c r="AE51" s="20">
        <f>0.33*12+0.5*2*0.5</f>
        <v>4.46</v>
      </c>
      <c r="AF51" s="20">
        <f t="shared" si="4"/>
        <v>17.84</v>
      </c>
      <c r="AG51">
        <v>3</v>
      </c>
    </row>
    <row r="52" spans="1:33" x14ac:dyDescent="0.25">
      <c r="A52" s="4" t="s">
        <v>152</v>
      </c>
      <c r="B52" s="24" t="s">
        <v>244</v>
      </c>
      <c r="C52" s="59">
        <v>1</v>
      </c>
      <c r="D52" s="58"/>
      <c r="E52" s="14"/>
      <c r="F52" s="10"/>
      <c r="G52" s="59"/>
      <c r="H52" s="10"/>
      <c r="I52" s="14">
        <v>2</v>
      </c>
      <c r="J52" s="10"/>
      <c r="K52" s="14"/>
      <c r="L52" s="10"/>
      <c r="M52" s="14"/>
      <c r="N52" s="58"/>
      <c r="O52" s="14"/>
      <c r="P52" s="58"/>
      <c r="Q52" s="59"/>
      <c r="R52" s="10"/>
      <c r="S52" s="59"/>
      <c r="T52" s="14"/>
      <c r="U52" s="14"/>
      <c r="V52" s="14"/>
      <c r="W52" s="14"/>
      <c r="X52" s="14"/>
      <c r="Y52" s="14"/>
      <c r="Z52" s="10"/>
      <c r="AA52" s="14">
        <v>1</v>
      </c>
      <c r="AB52" s="25"/>
      <c r="AC52" s="19">
        <f t="shared" si="0"/>
        <v>4</v>
      </c>
      <c r="AD52" s="19">
        <f t="shared" si="1"/>
        <v>3</v>
      </c>
      <c r="AE52" s="20">
        <f>0.5*12+0.5*2*0.5</f>
        <v>6.5</v>
      </c>
      <c r="AF52" s="20">
        <f t="shared" si="4"/>
        <v>26</v>
      </c>
      <c r="AG52">
        <v>3</v>
      </c>
    </row>
    <row r="53" spans="1:33" x14ac:dyDescent="0.25">
      <c r="A53" s="4" t="s">
        <v>45</v>
      </c>
      <c r="B53" s="24"/>
      <c r="C53" s="14"/>
      <c r="D53" s="10"/>
      <c r="E53" s="14"/>
      <c r="F53" s="10"/>
      <c r="G53" s="14"/>
      <c r="H53" s="10"/>
      <c r="I53" s="14"/>
      <c r="J53" s="10"/>
      <c r="K53" s="14"/>
      <c r="L53" s="10"/>
      <c r="M53" s="14"/>
      <c r="N53" s="10"/>
      <c r="O53" s="14"/>
      <c r="P53" s="10"/>
      <c r="Q53" s="14"/>
      <c r="R53" s="10"/>
      <c r="S53" s="14"/>
      <c r="T53" s="14"/>
      <c r="U53" s="14"/>
      <c r="V53" s="14"/>
      <c r="W53" s="14"/>
      <c r="X53" s="14"/>
      <c r="Y53" s="14"/>
      <c r="Z53" s="10"/>
      <c r="AA53" s="14"/>
      <c r="AB53" s="25"/>
      <c r="AC53" s="19">
        <f t="shared" si="0"/>
        <v>0</v>
      </c>
      <c r="AD53" s="19">
        <f t="shared" si="1"/>
        <v>0</v>
      </c>
      <c r="AF53" s="20">
        <f t="shared" si="4"/>
        <v>0</v>
      </c>
      <c r="AG53">
        <v>3</v>
      </c>
    </row>
    <row r="54" spans="1:33" x14ac:dyDescent="0.25">
      <c r="A54" s="4" t="s">
        <v>46</v>
      </c>
      <c r="B54" s="24"/>
      <c r="C54" s="28"/>
      <c r="D54" s="27"/>
      <c r="E54" s="28"/>
      <c r="F54" s="27"/>
      <c r="G54" s="28"/>
      <c r="H54" s="27"/>
      <c r="I54" s="28"/>
      <c r="J54" s="27"/>
      <c r="K54" s="28"/>
      <c r="L54" s="27"/>
      <c r="M54" s="28"/>
      <c r="N54" s="27"/>
      <c r="O54" s="28"/>
      <c r="P54" s="27"/>
      <c r="Q54" s="28"/>
      <c r="R54" s="27"/>
      <c r="S54" s="28"/>
      <c r="T54" s="28"/>
      <c r="U54" s="28"/>
      <c r="V54" s="28"/>
      <c r="W54" s="28"/>
      <c r="X54" s="28"/>
      <c r="Y54" s="28"/>
      <c r="Z54" s="27"/>
      <c r="AA54" s="28"/>
      <c r="AB54" s="25"/>
      <c r="AC54" s="19">
        <f t="shared" si="0"/>
        <v>0</v>
      </c>
      <c r="AD54" s="19">
        <f t="shared" si="1"/>
        <v>0</v>
      </c>
      <c r="AF54" s="20">
        <f t="shared" si="4"/>
        <v>0</v>
      </c>
      <c r="AG54">
        <v>3</v>
      </c>
    </row>
    <row r="55" spans="1:33" x14ac:dyDescent="0.25">
      <c r="A55" s="8" t="s">
        <v>47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2"/>
      <c r="AC55" s="11"/>
      <c r="AD55" s="11"/>
      <c r="AE55" s="11"/>
      <c r="AF55" s="11"/>
      <c r="AG55" s="11"/>
    </row>
    <row r="56" spans="1:33" x14ac:dyDescent="0.25">
      <c r="A56" s="4" t="s">
        <v>153</v>
      </c>
      <c r="B56" s="24" t="s">
        <v>244</v>
      </c>
      <c r="C56" s="63">
        <v>1</v>
      </c>
      <c r="D56" s="66"/>
      <c r="E56" s="40"/>
      <c r="F56" s="52"/>
      <c r="G56" s="63">
        <v>11</v>
      </c>
      <c r="H56" s="52"/>
      <c r="I56" s="40"/>
      <c r="J56" s="52"/>
      <c r="K56" s="40">
        <v>2</v>
      </c>
      <c r="L56" s="52"/>
      <c r="M56" s="40">
        <v>1</v>
      </c>
      <c r="N56" s="66">
        <v>4</v>
      </c>
      <c r="O56" s="40"/>
      <c r="P56" s="66">
        <v>2</v>
      </c>
      <c r="Q56" s="63"/>
      <c r="R56" s="52">
        <v>1</v>
      </c>
      <c r="S56" s="63">
        <v>1</v>
      </c>
      <c r="T56" s="40">
        <v>1</v>
      </c>
      <c r="U56" s="40"/>
      <c r="V56" s="40">
        <v>1</v>
      </c>
      <c r="W56" s="40"/>
      <c r="X56" s="40"/>
      <c r="Y56" s="40">
        <v>1</v>
      </c>
      <c r="Z56" s="52">
        <v>4</v>
      </c>
      <c r="AA56" s="40"/>
      <c r="AB56" s="25"/>
      <c r="AC56" s="19">
        <f t="shared" si="0"/>
        <v>30</v>
      </c>
      <c r="AD56" s="19">
        <f t="shared" si="1"/>
        <v>12</v>
      </c>
      <c r="AE56" s="20">
        <f>0.2*24+0.16+4+2+4*0.25</f>
        <v>11.96</v>
      </c>
      <c r="AF56" s="20">
        <f t="shared" si="4"/>
        <v>358.8</v>
      </c>
      <c r="AG56">
        <v>3</v>
      </c>
    </row>
    <row r="57" spans="1:33" x14ac:dyDescent="0.25">
      <c r="A57" s="4" t="s">
        <v>154</v>
      </c>
      <c r="B57" s="24" t="s">
        <v>244</v>
      </c>
      <c r="C57" s="59">
        <v>1</v>
      </c>
      <c r="D57" s="58"/>
      <c r="E57" s="14">
        <v>1</v>
      </c>
      <c r="F57" s="10"/>
      <c r="G57" s="59">
        <v>15</v>
      </c>
      <c r="H57" s="10"/>
      <c r="I57" s="14"/>
      <c r="J57" s="10">
        <v>1</v>
      </c>
      <c r="K57" s="14"/>
      <c r="L57" s="10"/>
      <c r="M57" s="14"/>
      <c r="N57" s="58"/>
      <c r="O57" s="14"/>
      <c r="P57" s="58"/>
      <c r="Q57" s="59"/>
      <c r="R57" s="10"/>
      <c r="S57" s="59">
        <v>1</v>
      </c>
      <c r="T57" s="14"/>
      <c r="U57" s="14"/>
      <c r="V57" s="14"/>
      <c r="W57" s="14"/>
      <c r="X57" s="14"/>
      <c r="Y57" s="14"/>
      <c r="Z57" s="10"/>
      <c r="AA57" s="14"/>
      <c r="AB57" s="25"/>
      <c r="AC57" s="19">
        <f t="shared" si="0"/>
        <v>19</v>
      </c>
      <c r="AD57" s="19">
        <f t="shared" si="1"/>
        <v>5</v>
      </c>
      <c r="AF57" s="20">
        <f t="shared" si="4"/>
        <v>0</v>
      </c>
      <c r="AG57">
        <v>3</v>
      </c>
    </row>
    <row r="58" spans="1:33" x14ac:dyDescent="0.25">
      <c r="A58" s="4" t="s">
        <v>155</v>
      </c>
      <c r="B58" s="24" t="s">
        <v>244</v>
      </c>
      <c r="C58" s="14"/>
      <c r="D58" s="58"/>
      <c r="E58" s="14"/>
      <c r="F58" s="10">
        <v>1</v>
      </c>
      <c r="G58" s="59"/>
      <c r="H58" s="10"/>
      <c r="I58" s="14"/>
      <c r="J58" s="10"/>
      <c r="K58" s="14"/>
      <c r="L58" s="10">
        <v>1</v>
      </c>
      <c r="M58" s="14"/>
      <c r="N58" s="58"/>
      <c r="O58" s="14"/>
      <c r="P58" s="58"/>
      <c r="Q58" s="59">
        <v>1</v>
      </c>
      <c r="R58" s="10"/>
      <c r="S58" s="14"/>
      <c r="T58" s="14"/>
      <c r="U58" s="14"/>
      <c r="V58" s="14"/>
      <c r="W58" s="14"/>
      <c r="X58" s="14"/>
      <c r="Y58" s="14"/>
      <c r="Z58" s="10"/>
      <c r="AA58" s="14"/>
      <c r="AB58" s="25"/>
      <c r="AC58" s="19">
        <f t="shared" si="0"/>
        <v>3</v>
      </c>
      <c r="AD58" s="19">
        <f t="shared" si="1"/>
        <v>3</v>
      </c>
      <c r="AE58" s="20">
        <f>0.08*12+0.08*4+1+2*0.2</f>
        <v>2.68</v>
      </c>
      <c r="AF58" s="20">
        <f t="shared" si="4"/>
        <v>8.0400000000000009</v>
      </c>
      <c r="AG58">
        <v>3</v>
      </c>
    </row>
    <row r="59" spans="1:33" x14ac:dyDescent="0.25">
      <c r="A59" s="4" t="s">
        <v>156</v>
      </c>
      <c r="B59" s="24" t="s">
        <v>244</v>
      </c>
      <c r="C59" s="14"/>
      <c r="D59" s="58"/>
      <c r="E59" s="14"/>
      <c r="F59" s="10"/>
      <c r="G59" s="59"/>
      <c r="H59" s="10"/>
      <c r="I59" s="14"/>
      <c r="J59" s="10">
        <v>1</v>
      </c>
      <c r="K59" s="14"/>
      <c r="L59" s="10">
        <v>1</v>
      </c>
      <c r="M59" s="14"/>
      <c r="N59" s="58"/>
      <c r="O59" s="14"/>
      <c r="P59" s="58"/>
      <c r="Q59" s="59"/>
      <c r="R59" s="10"/>
      <c r="S59" s="14"/>
      <c r="T59" s="14"/>
      <c r="U59" s="14"/>
      <c r="V59" s="14"/>
      <c r="W59" s="14"/>
      <c r="X59" s="14"/>
      <c r="Y59" s="14"/>
      <c r="Z59" s="10"/>
      <c r="AA59" s="14">
        <v>1</v>
      </c>
      <c r="AB59" s="25"/>
      <c r="AC59" s="19">
        <f t="shared" si="0"/>
        <v>3</v>
      </c>
      <c r="AD59" s="19">
        <f t="shared" si="1"/>
        <v>3</v>
      </c>
      <c r="AE59" s="20">
        <f>0.33*4+0.75+2*0.5</f>
        <v>3.0700000000000003</v>
      </c>
      <c r="AF59" s="20">
        <f t="shared" si="4"/>
        <v>9.2100000000000009</v>
      </c>
      <c r="AG59">
        <v>3</v>
      </c>
    </row>
    <row r="60" spans="1:33" x14ac:dyDescent="0.25">
      <c r="A60" s="4" t="s">
        <v>52</v>
      </c>
      <c r="B60" s="24"/>
      <c r="C60" s="28"/>
      <c r="D60" s="27"/>
      <c r="E60" s="28"/>
      <c r="F60" s="27"/>
      <c r="G60" s="28"/>
      <c r="H60" s="27"/>
      <c r="I60" s="28"/>
      <c r="J60" s="27"/>
      <c r="K60" s="28"/>
      <c r="L60" s="27">
        <v>1</v>
      </c>
      <c r="M60" s="28"/>
      <c r="N60" s="27"/>
      <c r="O60" s="28"/>
      <c r="P60" s="27"/>
      <c r="Q60" s="28"/>
      <c r="R60" s="27"/>
      <c r="S60" s="28"/>
      <c r="T60" s="28"/>
      <c r="U60" s="28"/>
      <c r="V60" s="28"/>
      <c r="W60" s="28"/>
      <c r="X60" s="28"/>
      <c r="Y60" s="28"/>
      <c r="Z60" s="27"/>
      <c r="AA60" s="28"/>
      <c r="AB60" s="25"/>
      <c r="AC60" s="19">
        <f t="shared" si="0"/>
        <v>1</v>
      </c>
      <c r="AD60" s="19">
        <f t="shared" si="1"/>
        <v>1</v>
      </c>
      <c r="AE60" s="20">
        <f>0.5*4+1+2*0.5</f>
        <v>4</v>
      </c>
      <c r="AF60" s="20">
        <f t="shared" si="4"/>
        <v>4</v>
      </c>
      <c r="AG60">
        <v>3</v>
      </c>
    </row>
    <row r="61" spans="1:33" x14ac:dyDescent="0.25">
      <c r="A61" s="7" t="s">
        <v>53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3"/>
      <c r="AC61" s="9"/>
      <c r="AD61" s="9"/>
      <c r="AE61" s="18"/>
      <c r="AF61" s="18"/>
      <c r="AG61" s="18"/>
    </row>
    <row r="62" spans="1:33" x14ac:dyDescent="0.25">
      <c r="A62" s="2" t="s">
        <v>157</v>
      </c>
      <c r="B62" s="24" t="s">
        <v>244</v>
      </c>
      <c r="C62" s="40"/>
      <c r="D62" s="66">
        <v>1</v>
      </c>
      <c r="E62" s="40"/>
      <c r="F62" s="52"/>
      <c r="G62" s="63"/>
      <c r="H62" s="52">
        <v>1</v>
      </c>
      <c r="I62" s="40"/>
      <c r="J62" s="52"/>
      <c r="K62" s="40"/>
      <c r="L62" s="52">
        <v>1</v>
      </c>
      <c r="M62" s="40"/>
      <c r="N62" s="66"/>
      <c r="O62" s="40">
        <v>1</v>
      </c>
      <c r="P62" s="66"/>
      <c r="Q62" s="63">
        <v>1</v>
      </c>
      <c r="R62" s="52"/>
      <c r="S62" s="40"/>
      <c r="T62" s="40"/>
      <c r="U62" s="40"/>
      <c r="V62" s="40"/>
      <c r="W62" s="40"/>
      <c r="X62" s="40"/>
      <c r="Y62" s="40"/>
      <c r="Z62" s="52"/>
      <c r="AA62" s="40">
        <v>1</v>
      </c>
      <c r="AB62" s="25"/>
      <c r="AC62" s="19">
        <f t="shared" si="0"/>
        <v>6</v>
      </c>
      <c r="AD62" s="19">
        <f t="shared" si="1"/>
        <v>6</v>
      </c>
      <c r="AE62" s="20">
        <v>1</v>
      </c>
      <c r="AF62" s="20">
        <f t="shared" ref="AF62" si="5">AE62*AC62</f>
        <v>6</v>
      </c>
      <c r="AG62">
        <v>3</v>
      </c>
    </row>
    <row r="63" spans="1:33" x14ac:dyDescent="0.25">
      <c r="A63" s="2" t="s">
        <v>54</v>
      </c>
      <c r="B63" s="24"/>
      <c r="C63" s="14"/>
      <c r="D63" s="10"/>
      <c r="E63" s="14"/>
      <c r="F63" s="10"/>
      <c r="G63" s="14"/>
      <c r="H63" s="10"/>
      <c r="I63" s="14"/>
      <c r="J63" s="10"/>
      <c r="K63" s="14"/>
      <c r="L63" s="10"/>
      <c r="M63" s="14"/>
      <c r="N63" s="10"/>
      <c r="O63" s="14"/>
      <c r="P63" s="10"/>
      <c r="Q63" s="14"/>
      <c r="R63" s="10"/>
      <c r="S63" s="14"/>
      <c r="T63" s="14"/>
      <c r="U63" s="14"/>
      <c r="V63" s="14"/>
      <c r="W63" s="14"/>
      <c r="X63" s="14"/>
      <c r="Y63" s="14"/>
      <c r="Z63" s="10"/>
      <c r="AA63" s="14"/>
      <c r="AB63" s="25"/>
      <c r="AC63" s="19">
        <f t="shared" si="0"/>
        <v>0</v>
      </c>
      <c r="AD63" s="19">
        <f t="shared" si="1"/>
        <v>0</v>
      </c>
      <c r="AF63" s="71" t="s">
        <v>256</v>
      </c>
      <c r="AG63">
        <v>3</v>
      </c>
    </row>
    <row r="64" spans="1:33" x14ac:dyDescent="0.25">
      <c r="A64" s="2" t="s">
        <v>55</v>
      </c>
      <c r="B64" s="24"/>
      <c r="C64" s="14"/>
      <c r="D64" s="10"/>
      <c r="E64" s="14"/>
      <c r="F64" s="10"/>
      <c r="G64" s="14"/>
      <c r="H64" s="10"/>
      <c r="I64" s="14"/>
      <c r="J64" s="10"/>
      <c r="K64" s="14"/>
      <c r="L64" s="10"/>
      <c r="M64" s="14"/>
      <c r="N64" s="10"/>
      <c r="O64" s="14"/>
      <c r="P64" s="10"/>
      <c r="Q64" s="14"/>
      <c r="R64" s="10"/>
      <c r="S64" s="14"/>
      <c r="T64" s="14"/>
      <c r="U64" s="14"/>
      <c r="V64" s="14"/>
      <c r="W64" s="14"/>
      <c r="X64" s="14"/>
      <c r="Y64" s="14"/>
      <c r="Z64" s="10"/>
      <c r="AA64" s="14"/>
      <c r="AB64" s="25"/>
      <c r="AC64" s="19">
        <f t="shared" si="0"/>
        <v>0</v>
      </c>
      <c r="AD64" s="19">
        <f t="shared" si="1"/>
        <v>0</v>
      </c>
      <c r="AF64" s="71" t="s">
        <v>256</v>
      </c>
      <c r="AG64">
        <v>3</v>
      </c>
    </row>
    <row r="65" spans="1:33" x14ac:dyDescent="0.25">
      <c r="A65" s="2" t="s">
        <v>56</v>
      </c>
      <c r="B65" s="24"/>
      <c r="C65" s="14"/>
      <c r="D65" s="10"/>
      <c r="E65" s="14"/>
      <c r="F65" s="10"/>
      <c r="G65" s="14"/>
      <c r="H65" s="10"/>
      <c r="I65" s="14"/>
      <c r="J65" s="10"/>
      <c r="K65" s="14"/>
      <c r="L65" s="10"/>
      <c r="M65" s="14"/>
      <c r="N65" s="10"/>
      <c r="O65" s="14"/>
      <c r="P65" s="10"/>
      <c r="Q65" s="14"/>
      <c r="R65" s="10"/>
      <c r="S65" s="14"/>
      <c r="T65" s="14"/>
      <c r="U65" s="14"/>
      <c r="V65" s="14"/>
      <c r="W65" s="14"/>
      <c r="X65" s="14"/>
      <c r="Y65" s="14"/>
      <c r="Z65" s="10"/>
      <c r="AA65" s="14"/>
      <c r="AB65" s="25"/>
      <c r="AC65" s="19">
        <f t="shared" si="0"/>
        <v>0</v>
      </c>
      <c r="AD65" s="19">
        <f t="shared" si="1"/>
        <v>0</v>
      </c>
      <c r="AF65" s="71" t="s">
        <v>256</v>
      </c>
      <c r="AG65">
        <v>3</v>
      </c>
    </row>
    <row r="66" spans="1:33" x14ac:dyDescent="0.25">
      <c r="A66" s="7" t="s">
        <v>57</v>
      </c>
      <c r="B66" s="26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23"/>
      <c r="AC66" s="9"/>
      <c r="AD66" s="9"/>
      <c r="AE66" s="18"/>
      <c r="AF66" s="18"/>
      <c r="AG66" s="18"/>
    </row>
    <row r="67" spans="1:33" x14ac:dyDescent="0.25">
      <c r="A67" s="2" t="s">
        <v>58</v>
      </c>
      <c r="B67" s="24"/>
      <c r="C67" s="14"/>
      <c r="D67" s="10"/>
      <c r="E67" s="14"/>
      <c r="F67" s="10"/>
      <c r="G67" s="14"/>
      <c r="H67" s="10"/>
      <c r="I67" s="14"/>
      <c r="J67" s="10"/>
      <c r="K67" s="14"/>
      <c r="L67" s="10"/>
      <c r="M67" s="14"/>
      <c r="N67" s="10"/>
      <c r="O67" s="14"/>
      <c r="P67" s="10"/>
      <c r="Q67" s="14"/>
      <c r="R67" s="10"/>
      <c r="S67" s="14"/>
      <c r="T67" s="14"/>
      <c r="U67" s="14"/>
      <c r="V67" s="14"/>
      <c r="W67" s="14"/>
      <c r="X67" s="14"/>
      <c r="Y67" s="14"/>
      <c r="Z67" s="10"/>
      <c r="AA67" s="14"/>
      <c r="AB67" s="25"/>
      <c r="AC67" s="19">
        <f t="shared" si="0"/>
        <v>0</v>
      </c>
      <c r="AD67" s="19">
        <f t="shared" si="1"/>
        <v>0</v>
      </c>
      <c r="AF67" s="71" t="s">
        <v>256</v>
      </c>
      <c r="AG67">
        <v>3</v>
      </c>
    </row>
    <row r="68" spans="1:33" x14ac:dyDescent="0.25">
      <c r="A68" s="2" t="s">
        <v>59</v>
      </c>
      <c r="B68" s="24"/>
      <c r="C68" s="14"/>
      <c r="D68" s="10"/>
      <c r="E68" s="14"/>
      <c r="F68" s="10"/>
      <c r="G68" s="14"/>
      <c r="H68" s="10"/>
      <c r="I68" s="14"/>
      <c r="J68" s="10"/>
      <c r="K68" s="14"/>
      <c r="L68" s="10"/>
      <c r="M68" s="14"/>
      <c r="N68" s="10"/>
      <c r="O68" s="14"/>
      <c r="P68" s="10"/>
      <c r="Q68" s="14"/>
      <c r="R68" s="10"/>
      <c r="S68" s="14"/>
      <c r="T68" s="14"/>
      <c r="U68" s="14"/>
      <c r="V68" s="14"/>
      <c r="W68" s="14"/>
      <c r="X68" s="14"/>
      <c r="Y68" s="14"/>
      <c r="Z68" s="10"/>
      <c r="AA68" s="14"/>
      <c r="AB68" s="25"/>
      <c r="AC68" s="19">
        <f t="shared" si="0"/>
        <v>0</v>
      </c>
      <c r="AD68" s="19">
        <f t="shared" si="1"/>
        <v>0</v>
      </c>
      <c r="AF68" s="71" t="s">
        <v>256</v>
      </c>
      <c r="AG68">
        <v>3</v>
      </c>
    </row>
    <row r="69" spans="1:33" x14ac:dyDescent="0.25">
      <c r="A69" s="2" t="s">
        <v>60</v>
      </c>
      <c r="B69" s="24"/>
      <c r="C69" s="14"/>
      <c r="D69" s="10"/>
      <c r="E69" s="14"/>
      <c r="F69" s="10"/>
      <c r="G69" s="14"/>
      <c r="H69" s="10"/>
      <c r="I69" s="14"/>
      <c r="J69" s="10"/>
      <c r="K69" s="14"/>
      <c r="L69" s="10"/>
      <c r="M69" s="14"/>
      <c r="N69" s="10"/>
      <c r="O69" s="14"/>
      <c r="P69" s="10"/>
      <c r="Q69" s="14"/>
      <c r="R69" s="10"/>
      <c r="S69" s="14"/>
      <c r="T69" s="14"/>
      <c r="U69" s="14"/>
      <c r="V69" s="14"/>
      <c r="W69" s="14"/>
      <c r="X69" s="14"/>
      <c r="Y69" s="14"/>
      <c r="Z69" s="10"/>
      <c r="AA69" s="14"/>
      <c r="AB69" s="25"/>
      <c r="AC69" s="19">
        <f t="shared" si="0"/>
        <v>0</v>
      </c>
      <c r="AD69" s="19">
        <f t="shared" si="1"/>
        <v>0</v>
      </c>
      <c r="AF69" s="71" t="s">
        <v>256</v>
      </c>
      <c r="AG69">
        <v>3</v>
      </c>
    </row>
    <row r="70" spans="1:33" x14ac:dyDescent="0.25">
      <c r="A70" s="2" t="s">
        <v>61</v>
      </c>
      <c r="B70" s="24"/>
      <c r="C70" s="14"/>
      <c r="D70" s="10"/>
      <c r="E70" s="14"/>
      <c r="F70" s="10"/>
      <c r="G70" s="14"/>
      <c r="H70" s="10"/>
      <c r="I70" s="14"/>
      <c r="J70" s="10"/>
      <c r="K70" s="14"/>
      <c r="L70" s="10"/>
      <c r="M70" s="14"/>
      <c r="N70" s="10"/>
      <c r="O70" s="14"/>
      <c r="P70" s="10"/>
      <c r="Q70" s="14"/>
      <c r="R70" s="10"/>
      <c r="S70" s="14"/>
      <c r="T70" s="14"/>
      <c r="U70" s="14"/>
      <c r="V70" s="14"/>
      <c r="W70" s="14"/>
      <c r="X70" s="14"/>
      <c r="Y70" s="14"/>
      <c r="Z70" s="10"/>
      <c r="AA70" s="14"/>
      <c r="AB70" s="25"/>
      <c r="AC70" s="19">
        <f t="shared" ref="AC70:AC101" si="6">SUM(C70:AA70)</f>
        <v>0</v>
      </c>
      <c r="AD70" s="19">
        <f t="shared" ref="AD70:AD101" si="7">COUNT(C70:AA70)</f>
        <v>0</v>
      </c>
      <c r="AF70" s="71" t="s">
        <v>256</v>
      </c>
      <c r="AG70">
        <v>3</v>
      </c>
    </row>
    <row r="71" spans="1:33" x14ac:dyDescent="0.25">
      <c r="A71" s="7" t="s">
        <v>62</v>
      </c>
      <c r="B71" s="26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23"/>
      <c r="AC71" s="9"/>
      <c r="AD71" s="9"/>
      <c r="AE71" s="18"/>
      <c r="AF71" s="18"/>
      <c r="AG71" s="18">
        <v>3</v>
      </c>
    </row>
    <row r="72" spans="1:33" x14ac:dyDescent="0.25">
      <c r="A72" s="2" t="s">
        <v>158</v>
      </c>
      <c r="B72" s="24" t="s">
        <v>117</v>
      </c>
      <c r="C72" s="59">
        <v>9</v>
      </c>
      <c r="D72" s="58">
        <v>12</v>
      </c>
      <c r="E72" s="59">
        <v>8</v>
      </c>
      <c r="F72" s="58">
        <v>7</v>
      </c>
      <c r="G72" s="14">
        <v>3</v>
      </c>
      <c r="H72" s="58">
        <v>14</v>
      </c>
      <c r="I72" s="59">
        <v>16</v>
      </c>
      <c r="J72" s="58">
        <v>21</v>
      </c>
      <c r="K72" s="59">
        <v>4</v>
      </c>
      <c r="L72" s="58">
        <v>19</v>
      </c>
      <c r="M72" s="59">
        <v>5</v>
      </c>
      <c r="N72" s="58">
        <v>9</v>
      </c>
      <c r="O72" s="14">
        <v>4</v>
      </c>
      <c r="P72" s="10">
        <v>7</v>
      </c>
      <c r="Q72" s="59">
        <v>11</v>
      </c>
      <c r="R72" s="58">
        <v>3</v>
      </c>
      <c r="S72" s="14">
        <v>2</v>
      </c>
      <c r="T72" s="14">
        <v>1</v>
      </c>
      <c r="U72" s="59">
        <v>12</v>
      </c>
      <c r="V72" s="14">
        <v>1</v>
      </c>
      <c r="W72" s="59">
        <v>1</v>
      </c>
      <c r="X72" s="59">
        <v>3</v>
      </c>
      <c r="Y72" s="14">
        <v>1</v>
      </c>
      <c r="Z72" s="58">
        <v>4</v>
      </c>
      <c r="AA72" s="59">
        <v>15</v>
      </c>
      <c r="AB72" s="25"/>
      <c r="AC72" s="19">
        <f t="shared" si="6"/>
        <v>192</v>
      </c>
      <c r="AD72" s="19">
        <f t="shared" si="7"/>
        <v>25</v>
      </c>
      <c r="AE72" s="20">
        <f>1</f>
        <v>1</v>
      </c>
      <c r="AF72" s="20">
        <f>AE72*AC72</f>
        <v>192</v>
      </c>
      <c r="AG72">
        <v>2</v>
      </c>
    </row>
    <row r="73" spans="1:33" x14ac:dyDescent="0.25">
      <c r="A73" s="2" t="s">
        <v>159</v>
      </c>
      <c r="B73" s="24" t="s">
        <v>117</v>
      </c>
      <c r="C73" s="14">
        <v>1</v>
      </c>
      <c r="D73" s="10">
        <v>1</v>
      </c>
      <c r="E73" s="14">
        <v>1</v>
      </c>
      <c r="F73" s="10">
        <v>1</v>
      </c>
      <c r="G73" s="14">
        <v>1</v>
      </c>
      <c r="H73" s="10">
        <v>1</v>
      </c>
      <c r="I73" s="14">
        <v>1</v>
      </c>
      <c r="J73" s="10">
        <v>1</v>
      </c>
      <c r="K73" s="14" t="s">
        <v>119</v>
      </c>
      <c r="L73" s="10">
        <v>1</v>
      </c>
      <c r="M73" s="14">
        <v>1</v>
      </c>
      <c r="N73" s="10">
        <v>1</v>
      </c>
      <c r="O73" s="14">
        <v>1</v>
      </c>
      <c r="P73" s="10">
        <v>1</v>
      </c>
      <c r="Q73" s="14">
        <v>1</v>
      </c>
      <c r="R73" s="10">
        <v>1</v>
      </c>
      <c r="S73" s="14">
        <v>1</v>
      </c>
      <c r="T73" s="14" t="s">
        <v>119</v>
      </c>
      <c r="U73" s="59">
        <v>1</v>
      </c>
      <c r="V73" s="14" t="s">
        <v>119</v>
      </c>
      <c r="W73" s="59">
        <v>3</v>
      </c>
      <c r="X73" s="14" t="s">
        <v>119</v>
      </c>
      <c r="Y73" s="14" t="s">
        <v>119</v>
      </c>
      <c r="Z73" s="10" t="s">
        <v>119</v>
      </c>
      <c r="AA73" s="14">
        <v>1</v>
      </c>
      <c r="AB73" s="25"/>
      <c r="AC73" s="19">
        <f t="shared" si="6"/>
        <v>21</v>
      </c>
      <c r="AD73" s="19">
        <f t="shared" si="7"/>
        <v>19</v>
      </c>
      <c r="AE73" s="20">
        <v>0.75</v>
      </c>
      <c r="AF73" s="20">
        <f>AE73*AC73</f>
        <v>15.75</v>
      </c>
      <c r="AG73">
        <v>2</v>
      </c>
    </row>
    <row r="74" spans="1:33" x14ac:dyDescent="0.25">
      <c r="A74" s="2" t="s">
        <v>160</v>
      </c>
      <c r="B74" s="24" t="s">
        <v>117</v>
      </c>
      <c r="C74" s="14" t="s">
        <v>119</v>
      </c>
      <c r="D74" s="10" t="s">
        <v>119</v>
      </c>
      <c r="E74" s="14" t="s">
        <v>119</v>
      </c>
      <c r="F74" s="10">
        <v>1</v>
      </c>
      <c r="G74" s="14" t="s">
        <v>119</v>
      </c>
      <c r="H74" s="10" t="s">
        <v>119</v>
      </c>
      <c r="I74" s="14">
        <v>1</v>
      </c>
      <c r="J74" s="10">
        <v>1</v>
      </c>
      <c r="K74" s="14" t="s">
        <v>119</v>
      </c>
      <c r="L74" s="10">
        <v>1</v>
      </c>
      <c r="M74" s="14" t="s">
        <v>119</v>
      </c>
      <c r="N74" s="10" t="s">
        <v>119</v>
      </c>
      <c r="O74" s="14" t="s">
        <v>119</v>
      </c>
      <c r="P74" s="10">
        <v>1</v>
      </c>
      <c r="Q74" s="14">
        <v>1</v>
      </c>
      <c r="R74" s="10" t="s">
        <v>119</v>
      </c>
      <c r="S74" s="14" t="s">
        <v>119</v>
      </c>
      <c r="T74" s="14" t="s">
        <v>119</v>
      </c>
      <c r="U74" s="59">
        <v>1</v>
      </c>
      <c r="V74" s="14" t="s">
        <v>119</v>
      </c>
      <c r="W74" s="14" t="s">
        <v>119</v>
      </c>
      <c r="X74" s="14" t="s">
        <v>119</v>
      </c>
      <c r="Y74" s="14" t="s">
        <v>119</v>
      </c>
      <c r="Z74" s="10" t="s">
        <v>119</v>
      </c>
      <c r="AA74" s="14">
        <v>1</v>
      </c>
      <c r="AB74" s="25"/>
      <c r="AC74" s="19">
        <f t="shared" si="6"/>
        <v>8</v>
      </c>
      <c r="AD74" s="19">
        <f t="shared" si="7"/>
        <v>8</v>
      </c>
      <c r="AE74" s="20">
        <f>0.5*12+2</f>
        <v>8</v>
      </c>
      <c r="AF74" s="20">
        <f>AE74*AC74</f>
        <v>64</v>
      </c>
      <c r="AG74">
        <v>2</v>
      </c>
    </row>
    <row r="75" spans="1:33" x14ac:dyDescent="0.25">
      <c r="A75" s="2" t="s">
        <v>161</v>
      </c>
      <c r="B75" s="24" t="s">
        <v>117</v>
      </c>
      <c r="C75" s="14" t="s">
        <v>119</v>
      </c>
      <c r="D75" s="10" t="s">
        <v>119</v>
      </c>
      <c r="E75" s="14" t="s">
        <v>119</v>
      </c>
      <c r="F75" s="10">
        <v>1</v>
      </c>
      <c r="G75" s="14" t="s">
        <v>119</v>
      </c>
      <c r="H75" s="10" t="s">
        <v>119</v>
      </c>
      <c r="I75" s="14">
        <v>1</v>
      </c>
      <c r="J75" s="10" t="s">
        <v>119</v>
      </c>
      <c r="K75" s="14" t="s">
        <v>119</v>
      </c>
      <c r="L75" s="10" t="s">
        <v>119</v>
      </c>
      <c r="M75" s="14" t="s">
        <v>119</v>
      </c>
      <c r="N75" s="10" t="s">
        <v>119</v>
      </c>
      <c r="O75" s="14" t="s">
        <v>119</v>
      </c>
      <c r="P75" s="10" t="s">
        <v>119</v>
      </c>
      <c r="Q75" s="14" t="s">
        <v>119</v>
      </c>
      <c r="R75" s="10" t="s">
        <v>119</v>
      </c>
      <c r="S75" s="14" t="s">
        <v>119</v>
      </c>
      <c r="T75" s="14" t="s">
        <v>119</v>
      </c>
      <c r="U75" s="59">
        <v>1</v>
      </c>
      <c r="V75" s="14" t="s">
        <v>119</v>
      </c>
      <c r="W75" s="59">
        <v>1</v>
      </c>
      <c r="X75" s="59">
        <v>1</v>
      </c>
      <c r="Y75" s="14" t="s">
        <v>119</v>
      </c>
      <c r="Z75" s="58">
        <v>1</v>
      </c>
      <c r="AA75" s="14">
        <v>1</v>
      </c>
      <c r="AB75" s="25"/>
      <c r="AC75" s="19">
        <f t="shared" si="6"/>
        <v>7</v>
      </c>
      <c r="AD75" s="19">
        <f t="shared" si="7"/>
        <v>7</v>
      </c>
      <c r="AE75" s="20">
        <f>0.75*2</f>
        <v>1.5</v>
      </c>
      <c r="AF75" s="20">
        <f>AE75*AC75</f>
        <v>10.5</v>
      </c>
      <c r="AG75">
        <v>2</v>
      </c>
    </row>
    <row r="76" spans="1:33" x14ac:dyDescent="0.25">
      <c r="A76" s="2" t="s">
        <v>67</v>
      </c>
      <c r="B76" s="24" t="s">
        <v>117</v>
      </c>
      <c r="C76" s="59">
        <v>1</v>
      </c>
      <c r="D76" s="58">
        <v>1</v>
      </c>
      <c r="E76" s="59">
        <v>1</v>
      </c>
      <c r="F76" s="58">
        <v>1</v>
      </c>
      <c r="G76" s="14"/>
      <c r="H76" s="58">
        <v>1</v>
      </c>
      <c r="I76" s="59">
        <v>1</v>
      </c>
      <c r="J76" s="58">
        <v>1</v>
      </c>
      <c r="K76" s="59">
        <v>1</v>
      </c>
      <c r="L76" s="58">
        <v>1</v>
      </c>
      <c r="M76" s="14" t="s">
        <v>119</v>
      </c>
      <c r="N76" s="58">
        <v>1</v>
      </c>
      <c r="O76" s="59">
        <v>1</v>
      </c>
      <c r="P76" s="10" t="s">
        <v>119</v>
      </c>
      <c r="Q76" s="59">
        <v>1</v>
      </c>
      <c r="R76" s="58">
        <v>1</v>
      </c>
      <c r="S76" s="14" t="s">
        <v>119</v>
      </c>
      <c r="T76" s="14" t="s">
        <v>119</v>
      </c>
      <c r="U76" s="59">
        <v>1</v>
      </c>
      <c r="V76" s="14" t="s">
        <v>119</v>
      </c>
      <c r="W76" s="59">
        <v>1</v>
      </c>
      <c r="X76" s="59">
        <v>1</v>
      </c>
      <c r="Y76" s="14" t="s">
        <v>119</v>
      </c>
      <c r="Z76" s="58">
        <v>1</v>
      </c>
      <c r="AA76" s="59">
        <v>1</v>
      </c>
      <c r="AB76" s="25"/>
      <c r="AC76" s="19">
        <f t="shared" si="6"/>
        <v>18</v>
      </c>
      <c r="AD76" s="19">
        <f t="shared" si="7"/>
        <v>18</v>
      </c>
      <c r="AF76" s="71" t="s">
        <v>256</v>
      </c>
      <c r="AG76">
        <v>2</v>
      </c>
    </row>
    <row r="77" spans="1:33" x14ac:dyDescent="0.25">
      <c r="A77" s="7" t="s">
        <v>77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23"/>
      <c r="AC77" s="9"/>
      <c r="AD77" s="9"/>
      <c r="AE77" s="18"/>
      <c r="AF77" s="18"/>
      <c r="AG77" s="18"/>
    </row>
    <row r="78" spans="1:33" x14ac:dyDescent="0.25">
      <c r="A78" s="2" t="s">
        <v>79</v>
      </c>
      <c r="B78" s="24" t="s">
        <v>117</v>
      </c>
      <c r="C78" s="59">
        <v>215</v>
      </c>
      <c r="D78" s="58">
        <v>390</v>
      </c>
      <c r="E78" s="59">
        <v>215</v>
      </c>
      <c r="F78" s="58">
        <v>454</v>
      </c>
      <c r="G78" s="14" t="s">
        <v>119</v>
      </c>
      <c r="H78" s="58">
        <v>425</v>
      </c>
      <c r="I78" s="59">
        <v>610</v>
      </c>
      <c r="J78" s="58">
        <v>375</v>
      </c>
      <c r="K78" s="59">
        <v>130</v>
      </c>
      <c r="L78" s="58">
        <v>440</v>
      </c>
      <c r="M78" s="59">
        <v>180</v>
      </c>
      <c r="N78" s="58">
        <v>200</v>
      </c>
      <c r="O78" s="59">
        <v>260</v>
      </c>
      <c r="P78" s="58">
        <v>120</v>
      </c>
      <c r="Q78" s="59">
        <v>245</v>
      </c>
      <c r="R78" s="58">
        <v>90</v>
      </c>
      <c r="S78" s="59">
        <v>85</v>
      </c>
      <c r="T78" s="59">
        <v>50</v>
      </c>
      <c r="U78" s="59">
        <v>400</v>
      </c>
      <c r="V78" s="59">
        <v>25</v>
      </c>
      <c r="W78" s="59">
        <v>70</v>
      </c>
      <c r="X78" s="59">
        <v>60</v>
      </c>
      <c r="Y78" s="59">
        <v>20</v>
      </c>
      <c r="Z78" s="58">
        <v>95</v>
      </c>
      <c r="AA78" s="59">
        <v>225</v>
      </c>
      <c r="AB78" s="25"/>
      <c r="AC78" s="19">
        <f t="shared" si="6"/>
        <v>5379</v>
      </c>
      <c r="AD78" s="19">
        <f t="shared" si="7"/>
        <v>24</v>
      </c>
      <c r="AE78" s="20">
        <v>2</v>
      </c>
      <c r="AF78" s="20">
        <f>AE78*AC78</f>
        <v>10758</v>
      </c>
      <c r="AG78">
        <v>2</v>
      </c>
    </row>
    <row r="79" spans="1:33" x14ac:dyDescent="0.25">
      <c r="A79" s="2" t="s">
        <v>80</v>
      </c>
      <c r="B79" s="24" t="s">
        <v>117</v>
      </c>
      <c r="C79" s="14" t="s">
        <v>119</v>
      </c>
      <c r="D79" s="10">
        <v>1</v>
      </c>
      <c r="E79" s="14" t="s">
        <v>119</v>
      </c>
      <c r="F79" s="10" t="s">
        <v>119</v>
      </c>
      <c r="G79" s="14" t="s">
        <v>119</v>
      </c>
      <c r="H79" s="10">
        <v>2</v>
      </c>
      <c r="I79" s="14">
        <v>1</v>
      </c>
      <c r="J79" s="10" t="s">
        <v>119</v>
      </c>
      <c r="K79" s="14" t="s">
        <v>119</v>
      </c>
      <c r="L79" s="10">
        <v>1</v>
      </c>
      <c r="M79" s="14" t="s">
        <v>119</v>
      </c>
      <c r="N79" s="10" t="s">
        <v>119</v>
      </c>
      <c r="O79" s="14" t="s">
        <v>119</v>
      </c>
      <c r="P79" s="10" t="s">
        <v>119</v>
      </c>
      <c r="Q79" s="14" t="s">
        <v>119</v>
      </c>
      <c r="R79" s="10">
        <v>1</v>
      </c>
      <c r="S79" s="14" t="s">
        <v>119</v>
      </c>
      <c r="T79" s="14" t="s">
        <v>119</v>
      </c>
      <c r="U79" s="14" t="s">
        <v>119</v>
      </c>
      <c r="V79" s="14" t="s">
        <v>119</v>
      </c>
      <c r="W79" s="14" t="s">
        <v>119</v>
      </c>
      <c r="X79" s="14" t="s">
        <v>119</v>
      </c>
      <c r="Y79" s="14" t="s">
        <v>119</v>
      </c>
      <c r="Z79" s="10" t="s">
        <v>119</v>
      </c>
      <c r="AA79" s="14" t="s">
        <v>119</v>
      </c>
      <c r="AB79" s="25"/>
      <c r="AC79" s="19">
        <f t="shared" si="6"/>
        <v>6</v>
      </c>
      <c r="AD79" s="19">
        <f t="shared" si="7"/>
        <v>5</v>
      </c>
      <c r="AE79" s="20">
        <v>16</v>
      </c>
      <c r="AF79" s="20">
        <f>AE79*AC79</f>
        <v>96</v>
      </c>
      <c r="AG79">
        <v>2</v>
      </c>
    </row>
    <row r="80" spans="1:33" x14ac:dyDescent="0.25">
      <c r="A80" s="7" t="s">
        <v>68</v>
      </c>
      <c r="B80" s="26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23"/>
      <c r="AC80" s="9"/>
      <c r="AD80" s="9"/>
      <c r="AE80" s="18"/>
      <c r="AF80" s="18"/>
      <c r="AG80" s="18" t="e">
        <f>SUM(AF81:AF85)/$A$1</f>
        <v>#VALUE!</v>
      </c>
    </row>
    <row r="81" spans="1:33" x14ac:dyDescent="0.25">
      <c r="A81" s="2" t="s">
        <v>162</v>
      </c>
      <c r="B81" s="24" t="s">
        <v>163</v>
      </c>
      <c r="C81" s="14">
        <v>1</v>
      </c>
      <c r="D81" s="10">
        <v>1</v>
      </c>
      <c r="E81" s="14" t="s">
        <v>230</v>
      </c>
      <c r="F81" s="10" t="s">
        <v>230</v>
      </c>
      <c r="G81" s="14">
        <v>1</v>
      </c>
      <c r="H81" s="10">
        <v>1</v>
      </c>
      <c r="I81" s="14">
        <v>1</v>
      </c>
      <c r="J81" s="10" t="s">
        <v>230</v>
      </c>
      <c r="K81" s="14" t="s">
        <v>230</v>
      </c>
      <c r="L81" s="10">
        <v>1</v>
      </c>
      <c r="M81" s="14">
        <v>1</v>
      </c>
      <c r="N81" s="10">
        <v>1</v>
      </c>
      <c r="O81" s="14">
        <v>1</v>
      </c>
      <c r="P81" s="10" t="s">
        <v>205</v>
      </c>
      <c r="Q81" s="14">
        <v>1</v>
      </c>
      <c r="R81" s="10">
        <v>1</v>
      </c>
      <c r="S81" s="14" t="s">
        <v>205</v>
      </c>
      <c r="T81" s="14" t="s">
        <v>205</v>
      </c>
      <c r="U81" s="14" t="s">
        <v>94</v>
      </c>
      <c r="V81" s="14" t="s">
        <v>205</v>
      </c>
      <c r="W81" s="14" t="s">
        <v>205</v>
      </c>
      <c r="X81" s="14" t="s">
        <v>205</v>
      </c>
      <c r="Y81" s="14" t="s">
        <v>230</v>
      </c>
      <c r="Z81" s="10">
        <v>1</v>
      </c>
      <c r="AA81" s="14">
        <v>1</v>
      </c>
      <c r="AB81" s="25"/>
      <c r="AC81" s="19">
        <f t="shared" si="6"/>
        <v>13</v>
      </c>
      <c r="AD81" s="19">
        <f t="shared" si="7"/>
        <v>13</v>
      </c>
      <c r="AE81" s="20">
        <v>1</v>
      </c>
      <c r="AF81" s="20">
        <f>AE81*AC81</f>
        <v>13</v>
      </c>
      <c r="AG81">
        <v>3</v>
      </c>
    </row>
    <row r="82" spans="1:33" x14ac:dyDescent="0.25">
      <c r="A82" s="2" t="s">
        <v>165</v>
      </c>
      <c r="B82" s="24" t="s">
        <v>163</v>
      </c>
      <c r="C82" s="28">
        <v>1</v>
      </c>
      <c r="D82" s="27">
        <v>1</v>
      </c>
      <c r="E82" s="28" t="s">
        <v>230</v>
      </c>
      <c r="F82" s="27" t="s">
        <v>230</v>
      </c>
      <c r="G82" s="28">
        <v>1</v>
      </c>
      <c r="H82" s="27">
        <v>1</v>
      </c>
      <c r="I82" s="28">
        <v>1</v>
      </c>
      <c r="J82" s="27" t="s">
        <v>230</v>
      </c>
      <c r="K82" s="28" t="s">
        <v>230</v>
      </c>
      <c r="L82" s="27">
        <v>1</v>
      </c>
      <c r="M82" s="28">
        <v>1</v>
      </c>
      <c r="N82" s="27">
        <v>1</v>
      </c>
      <c r="O82" s="28">
        <v>1</v>
      </c>
      <c r="P82" s="27" t="s">
        <v>205</v>
      </c>
      <c r="Q82" s="28">
        <v>1</v>
      </c>
      <c r="R82" s="27">
        <v>1</v>
      </c>
      <c r="S82" s="28" t="s">
        <v>205</v>
      </c>
      <c r="T82" s="28" t="s">
        <v>205</v>
      </c>
      <c r="U82" s="28" t="s">
        <v>94</v>
      </c>
      <c r="V82" s="28" t="s">
        <v>205</v>
      </c>
      <c r="W82" s="28" t="s">
        <v>205</v>
      </c>
      <c r="X82" s="28" t="s">
        <v>205</v>
      </c>
      <c r="Y82" s="28" t="s">
        <v>230</v>
      </c>
      <c r="Z82" s="27">
        <v>1</v>
      </c>
      <c r="AA82" s="28">
        <v>1</v>
      </c>
      <c r="AB82" s="25"/>
      <c r="AC82" s="19">
        <f t="shared" si="6"/>
        <v>13</v>
      </c>
      <c r="AD82" s="19">
        <f t="shared" si="7"/>
        <v>13</v>
      </c>
      <c r="AE82" s="20">
        <f>0.05*12+0.08*4+1+0.16*4</f>
        <v>2.56</v>
      </c>
      <c r="AF82" s="20">
        <f>AE82*AC82</f>
        <v>33.28</v>
      </c>
      <c r="AG82">
        <v>3</v>
      </c>
    </row>
    <row r="83" spans="1:33" x14ac:dyDescent="0.25">
      <c r="A83" s="15" t="s">
        <v>166</v>
      </c>
      <c r="B83" s="36" t="s">
        <v>163</v>
      </c>
      <c r="C83" s="28">
        <v>2</v>
      </c>
      <c r="D83" s="27">
        <v>1</v>
      </c>
      <c r="E83" s="28" t="s">
        <v>230</v>
      </c>
      <c r="F83" s="27" t="s">
        <v>230</v>
      </c>
      <c r="G83" s="28">
        <v>1</v>
      </c>
      <c r="H83" s="27">
        <v>2</v>
      </c>
      <c r="I83" s="28">
        <v>2</v>
      </c>
      <c r="J83" s="27" t="s">
        <v>230</v>
      </c>
      <c r="K83" s="28" t="s">
        <v>230</v>
      </c>
      <c r="L83" s="27">
        <v>1</v>
      </c>
      <c r="M83" s="28" t="s">
        <v>205</v>
      </c>
      <c r="N83" s="27">
        <v>1</v>
      </c>
      <c r="O83" s="28">
        <v>1</v>
      </c>
      <c r="P83" s="27" t="s">
        <v>205</v>
      </c>
      <c r="Q83" s="28">
        <v>1</v>
      </c>
      <c r="R83" s="27" t="s">
        <v>205</v>
      </c>
      <c r="S83" s="28" t="s">
        <v>205</v>
      </c>
      <c r="T83" s="28" t="s">
        <v>205</v>
      </c>
      <c r="U83" s="28" t="s">
        <v>94</v>
      </c>
      <c r="V83" s="28" t="s">
        <v>205</v>
      </c>
      <c r="W83" s="28" t="s">
        <v>205</v>
      </c>
      <c r="X83" s="28" t="s">
        <v>205</v>
      </c>
      <c r="Y83" s="28" t="s">
        <v>230</v>
      </c>
      <c r="Z83" s="27" t="s">
        <v>205</v>
      </c>
      <c r="AA83" s="28">
        <v>1</v>
      </c>
      <c r="AB83" s="25"/>
      <c r="AC83" s="19">
        <f t="shared" si="6"/>
        <v>13</v>
      </c>
      <c r="AD83" s="19">
        <f t="shared" si="7"/>
        <v>10</v>
      </c>
      <c r="AE83" s="20">
        <f>0.16*12</f>
        <v>1.92</v>
      </c>
      <c r="AF83" s="20">
        <f>AE83*AC83</f>
        <v>24.96</v>
      </c>
      <c r="AG83">
        <v>3</v>
      </c>
    </row>
    <row r="84" spans="1:33" x14ac:dyDescent="0.25">
      <c r="A84" s="15" t="s">
        <v>81</v>
      </c>
      <c r="B84" s="36" t="s">
        <v>163</v>
      </c>
      <c r="C84" s="28">
        <v>1</v>
      </c>
      <c r="D84" s="27">
        <v>1</v>
      </c>
      <c r="E84" s="28" t="s">
        <v>230</v>
      </c>
      <c r="F84" s="27" t="s">
        <v>230</v>
      </c>
      <c r="G84" s="28">
        <v>1</v>
      </c>
      <c r="H84" s="27">
        <v>1</v>
      </c>
      <c r="I84" s="28">
        <v>1</v>
      </c>
      <c r="J84" s="27" t="s">
        <v>230</v>
      </c>
      <c r="K84" s="28" t="s">
        <v>230</v>
      </c>
      <c r="L84" s="27">
        <v>1</v>
      </c>
      <c r="M84" s="28" t="s">
        <v>205</v>
      </c>
      <c r="N84" s="27">
        <v>1</v>
      </c>
      <c r="O84" s="28">
        <v>1</v>
      </c>
      <c r="P84" s="27" t="s">
        <v>205</v>
      </c>
      <c r="Q84" s="28">
        <v>1</v>
      </c>
      <c r="R84" s="27" t="s">
        <v>205</v>
      </c>
      <c r="S84" s="28" t="s">
        <v>205</v>
      </c>
      <c r="T84" s="28" t="s">
        <v>205</v>
      </c>
      <c r="U84" s="28" t="s">
        <v>205</v>
      </c>
      <c r="V84" s="28" t="s">
        <v>205</v>
      </c>
      <c r="W84" s="28" t="s">
        <v>205</v>
      </c>
      <c r="X84" s="28" t="s">
        <v>205</v>
      </c>
      <c r="Y84" s="28" t="s">
        <v>230</v>
      </c>
      <c r="Z84" s="27" t="s">
        <v>205</v>
      </c>
      <c r="AA84" s="28">
        <v>1</v>
      </c>
      <c r="AB84" s="35"/>
      <c r="AC84" s="19">
        <f t="shared" si="6"/>
        <v>10</v>
      </c>
      <c r="AD84" s="19">
        <f t="shared" si="7"/>
        <v>10</v>
      </c>
      <c r="AE84" s="20">
        <f>0.16*12</f>
        <v>1.92</v>
      </c>
      <c r="AF84" s="20">
        <f>AE84*AC84</f>
        <v>19.2</v>
      </c>
      <c r="AG84">
        <v>3</v>
      </c>
    </row>
    <row r="85" spans="1:33" x14ac:dyDescent="0.25">
      <c r="A85" s="7" t="s">
        <v>71</v>
      </c>
      <c r="B85" s="26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23"/>
      <c r="AC85" s="9"/>
      <c r="AD85" s="9"/>
      <c r="AE85" s="18"/>
      <c r="AF85" s="18"/>
      <c r="AG85" s="18"/>
    </row>
    <row r="86" spans="1:33" x14ac:dyDescent="0.25">
      <c r="A86" s="2" t="s">
        <v>167</v>
      </c>
      <c r="B86" s="24" t="s">
        <v>163</v>
      </c>
      <c r="C86" s="14" t="s">
        <v>230</v>
      </c>
      <c r="D86" s="10" t="s">
        <v>230</v>
      </c>
      <c r="E86" s="14">
        <v>1</v>
      </c>
      <c r="F86" s="10" t="s">
        <v>230</v>
      </c>
      <c r="G86" s="14" t="s">
        <v>230</v>
      </c>
      <c r="H86" s="10">
        <v>1</v>
      </c>
      <c r="I86" s="14">
        <v>1</v>
      </c>
      <c r="J86" s="10" t="s">
        <v>230</v>
      </c>
      <c r="K86" s="14" t="s">
        <v>230</v>
      </c>
      <c r="L86" s="10" t="s">
        <v>205</v>
      </c>
      <c r="M86" s="14" t="s">
        <v>205</v>
      </c>
      <c r="N86" s="10" t="s">
        <v>205</v>
      </c>
      <c r="O86" s="14">
        <v>1</v>
      </c>
      <c r="P86" s="10" t="s">
        <v>205</v>
      </c>
      <c r="Q86" s="14" t="s">
        <v>205</v>
      </c>
      <c r="R86" s="10" t="s">
        <v>205</v>
      </c>
      <c r="S86" s="14" t="s">
        <v>205</v>
      </c>
      <c r="T86" s="14" t="s">
        <v>205</v>
      </c>
      <c r="U86" s="14" t="s">
        <v>94</v>
      </c>
      <c r="V86" s="14" t="s">
        <v>205</v>
      </c>
      <c r="W86" s="14" t="s">
        <v>205</v>
      </c>
      <c r="X86" s="14" t="s">
        <v>205</v>
      </c>
      <c r="Y86" s="14" t="s">
        <v>230</v>
      </c>
      <c r="Z86" s="10" t="s">
        <v>205</v>
      </c>
      <c r="AA86" s="14" t="s">
        <v>205</v>
      </c>
      <c r="AB86" s="25"/>
      <c r="AC86" s="19">
        <f t="shared" si="6"/>
        <v>4</v>
      </c>
      <c r="AD86" s="19">
        <f t="shared" si="7"/>
        <v>4</v>
      </c>
      <c r="AE86" s="20">
        <v>1</v>
      </c>
      <c r="AF86" s="20">
        <f>AE86*AC86</f>
        <v>4</v>
      </c>
      <c r="AG86">
        <v>3</v>
      </c>
    </row>
    <row r="87" spans="1:33" x14ac:dyDescent="0.25">
      <c r="A87" s="2" t="s">
        <v>169</v>
      </c>
      <c r="B87" s="24" t="s">
        <v>163</v>
      </c>
      <c r="C87" s="14" t="s">
        <v>230</v>
      </c>
      <c r="D87" s="10" t="s">
        <v>230</v>
      </c>
      <c r="E87" s="14" t="s">
        <v>230</v>
      </c>
      <c r="F87" s="10" t="s">
        <v>230</v>
      </c>
      <c r="G87" s="14" t="s">
        <v>230</v>
      </c>
      <c r="H87" s="10">
        <v>1</v>
      </c>
      <c r="I87" s="14" t="s">
        <v>230</v>
      </c>
      <c r="J87" s="10" t="s">
        <v>230</v>
      </c>
      <c r="K87" s="14" t="s">
        <v>230</v>
      </c>
      <c r="L87" s="10" t="s">
        <v>205</v>
      </c>
      <c r="M87" s="14" t="s">
        <v>205</v>
      </c>
      <c r="N87" s="10" t="s">
        <v>205</v>
      </c>
      <c r="O87" s="14">
        <v>1</v>
      </c>
      <c r="P87" s="10" t="s">
        <v>205</v>
      </c>
      <c r="Q87" s="14" t="s">
        <v>205</v>
      </c>
      <c r="R87" s="10" t="s">
        <v>205</v>
      </c>
      <c r="S87" s="14" t="s">
        <v>205</v>
      </c>
      <c r="T87" s="14" t="s">
        <v>205</v>
      </c>
      <c r="U87" s="14" t="s">
        <v>94</v>
      </c>
      <c r="V87" s="14" t="s">
        <v>205</v>
      </c>
      <c r="W87" s="14" t="s">
        <v>205</v>
      </c>
      <c r="X87" s="14" t="s">
        <v>205</v>
      </c>
      <c r="Y87" s="14" t="s">
        <v>230</v>
      </c>
      <c r="Z87" s="10" t="s">
        <v>205</v>
      </c>
      <c r="AA87" s="14" t="s">
        <v>205</v>
      </c>
      <c r="AB87" s="25"/>
      <c r="AC87" s="19">
        <f t="shared" si="6"/>
        <v>2</v>
      </c>
      <c r="AD87" s="19">
        <f t="shared" si="7"/>
        <v>2</v>
      </c>
      <c r="AE87" s="20">
        <f>1.5*2</f>
        <v>3</v>
      </c>
      <c r="AF87" s="20">
        <f>AE87*AC87</f>
        <v>6</v>
      </c>
      <c r="AG87">
        <v>3</v>
      </c>
    </row>
    <row r="88" spans="1:33" x14ac:dyDescent="0.25">
      <c r="A88" s="2" t="s">
        <v>170</v>
      </c>
      <c r="B88" s="24" t="s">
        <v>163</v>
      </c>
      <c r="C88" s="14" t="s">
        <v>205</v>
      </c>
      <c r="D88" s="10" t="s">
        <v>205</v>
      </c>
      <c r="E88" s="14" t="s">
        <v>205</v>
      </c>
      <c r="F88" s="10" t="s">
        <v>205</v>
      </c>
      <c r="G88" s="14" t="s">
        <v>205</v>
      </c>
      <c r="H88" s="10" t="s">
        <v>205</v>
      </c>
      <c r="I88" s="67" t="s">
        <v>94</v>
      </c>
      <c r="J88" s="10" t="s">
        <v>205</v>
      </c>
      <c r="K88" s="14" t="s">
        <v>205</v>
      </c>
      <c r="L88" s="10" t="s">
        <v>205</v>
      </c>
      <c r="M88" s="14" t="s">
        <v>205</v>
      </c>
      <c r="N88" s="10" t="s">
        <v>205</v>
      </c>
      <c r="O88" s="14" t="s">
        <v>205</v>
      </c>
      <c r="P88" s="10" t="s">
        <v>205</v>
      </c>
      <c r="Q88" s="14" t="s">
        <v>205</v>
      </c>
      <c r="R88" s="10" t="s">
        <v>205</v>
      </c>
      <c r="S88" s="14" t="s">
        <v>205</v>
      </c>
      <c r="T88" s="14" t="s">
        <v>205</v>
      </c>
      <c r="U88" s="14" t="s">
        <v>94</v>
      </c>
      <c r="V88" s="14" t="s">
        <v>205</v>
      </c>
      <c r="W88" s="14" t="s">
        <v>205</v>
      </c>
      <c r="X88" s="14" t="s">
        <v>205</v>
      </c>
      <c r="Y88" s="14" t="s">
        <v>205</v>
      </c>
      <c r="Z88" s="10" t="s">
        <v>205</v>
      </c>
      <c r="AA88" s="14" t="s">
        <v>205</v>
      </c>
      <c r="AB88" s="25"/>
      <c r="AC88" s="19">
        <f t="shared" si="6"/>
        <v>0</v>
      </c>
      <c r="AD88" s="19">
        <f t="shared" si="7"/>
        <v>0</v>
      </c>
      <c r="AE88" s="20">
        <v>3</v>
      </c>
      <c r="AF88" s="20">
        <f>AE88*AC88</f>
        <v>0</v>
      </c>
      <c r="AG88">
        <v>3</v>
      </c>
    </row>
    <row r="89" spans="1:33" x14ac:dyDescent="0.25">
      <c r="A89" s="7" t="s">
        <v>78</v>
      </c>
      <c r="B89" s="26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23"/>
      <c r="AC89" s="9"/>
      <c r="AD89" s="9"/>
      <c r="AE89" s="18"/>
      <c r="AF89" s="18"/>
      <c r="AG89" s="18" t="e">
        <f>SUM(AF90)/$A$1</f>
        <v>#VALUE!</v>
      </c>
    </row>
    <row r="90" spans="1:33" x14ac:dyDescent="0.25">
      <c r="A90" s="15" t="s">
        <v>78</v>
      </c>
      <c r="B90" s="36" t="s">
        <v>117</v>
      </c>
      <c r="C90" s="14">
        <v>1</v>
      </c>
      <c r="D90" s="10">
        <v>14</v>
      </c>
      <c r="E90" s="14">
        <v>1</v>
      </c>
      <c r="F90" s="10">
        <v>1</v>
      </c>
      <c r="G90" s="14">
        <v>1</v>
      </c>
      <c r="H90" s="10">
        <v>1</v>
      </c>
      <c r="I90" s="14">
        <v>1</v>
      </c>
      <c r="J90" s="10">
        <v>1</v>
      </c>
      <c r="K90" s="14" t="s">
        <v>119</v>
      </c>
      <c r="L90" s="10">
        <v>1</v>
      </c>
      <c r="M90" s="14">
        <v>1</v>
      </c>
      <c r="N90" s="10">
        <v>1</v>
      </c>
      <c r="O90" s="14">
        <v>1</v>
      </c>
      <c r="P90" s="10">
        <v>1</v>
      </c>
      <c r="Q90" s="14">
        <v>1</v>
      </c>
      <c r="R90" s="10">
        <v>1</v>
      </c>
      <c r="S90" s="14">
        <v>1</v>
      </c>
      <c r="T90" s="14" t="s">
        <v>119</v>
      </c>
      <c r="U90" s="59">
        <v>1</v>
      </c>
      <c r="V90" s="14">
        <v>1</v>
      </c>
      <c r="W90" s="14" t="s">
        <v>119</v>
      </c>
      <c r="X90" s="14" t="s">
        <v>119</v>
      </c>
      <c r="Y90" s="14" t="s">
        <v>119</v>
      </c>
      <c r="Z90" s="10" t="s">
        <v>119</v>
      </c>
      <c r="AA90" s="14">
        <v>1</v>
      </c>
      <c r="AB90" s="25"/>
      <c r="AC90" s="19">
        <f t="shared" si="6"/>
        <v>32</v>
      </c>
      <c r="AD90" s="19">
        <f t="shared" si="7"/>
        <v>19</v>
      </c>
      <c r="AE90" s="20">
        <v>1.5</v>
      </c>
      <c r="AF90" s="20">
        <f>AE90*AC90</f>
        <v>48</v>
      </c>
      <c r="AG90">
        <v>2</v>
      </c>
    </row>
    <row r="91" spans="1:33" x14ac:dyDescent="0.25">
      <c r="A91" s="7" t="s">
        <v>171</v>
      </c>
      <c r="B91" s="26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23"/>
      <c r="AC91" s="9"/>
      <c r="AD91" s="9"/>
      <c r="AE91" s="18"/>
      <c r="AF91" s="18"/>
      <c r="AG91" s="18"/>
    </row>
    <row r="92" spans="1:33" x14ac:dyDescent="0.25">
      <c r="A92" s="37" t="s">
        <v>172</v>
      </c>
      <c r="B92" s="24" t="s">
        <v>117</v>
      </c>
      <c r="C92" s="59">
        <v>4</v>
      </c>
      <c r="D92" s="58">
        <v>8</v>
      </c>
      <c r="E92" s="59">
        <v>16</v>
      </c>
      <c r="F92" s="10">
        <v>8</v>
      </c>
      <c r="G92" s="14">
        <v>3</v>
      </c>
      <c r="H92" s="58">
        <v>19</v>
      </c>
      <c r="I92" s="59">
        <v>18</v>
      </c>
      <c r="J92" s="58">
        <v>7</v>
      </c>
      <c r="K92" s="14">
        <v>1</v>
      </c>
      <c r="L92" s="58">
        <v>21</v>
      </c>
      <c r="M92" s="14">
        <v>9</v>
      </c>
      <c r="N92" s="10">
        <v>2</v>
      </c>
      <c r="O92" s="59">
        <v>6</v>
      </c>
      <c r="P92" s="10">
        <v>5</v>
      </c>
      <c r="Q92" s="14">
        <v>11</v>
      </c>
      <c r="R92" s="10" t="s">
        <v>119</v>
      </c>
      <c r="S92" s="14">
        <v>4</v>
      </c>
      <c r="T92" s="14" t="s">
        <v>119</v>
      </c>
      <c r="U92" s="59">
        <v>16</v>
      </c>
      <c r="V92" s="14" t="s">
        <v>119</v>
      </c>
      <c r="W92" s="14" t="s">
        <v>119</v>
      </c>
      <c r="X92" s="14" t="s">
        <v>119</v>
      </c>
      <c r="Y92" s="14">
        <v>1</v>
      </c>
      <c r="Z92" s="10" t="s">
        <v>119</v>
      </c>
      <c r="AA92" s="14">
        <v>3</v>
      </c>
      <c r="AB92" s="25"/>
      <c r="AC92" s="19">
        <f t="shared" si="6"/>
        <v>162</v>
      </c>
      <c r="AD92" s="19">
        <f t="shared" si="7"/>
        <v>19</v>
      </c>
      <c r="AF92" s="71" t="s">
        <v>256</v>
      </c>
      <c r="AG92">
        <v>2</v>
      </c>
    </row>
    <row r="93" spans="1:33" x14ac:dyDescent="0.25">
      <c r="A93" s="37" t="s">
        <v>173</v>
      </c>
      <c r="B93" s="24" t="s">
        <v>117</v>
      </c>
      <c r="C93" s="14">
        <v>1</v>
      </c>
      <c r="D93" s="10">
        <v>8</v>
      </c>
      <c r="E93" s="14" t="s">
        <v>119</v>
      </c>
      <c r="F93" s="10" t="s">
        <v>119</v>
      </c>
      <c r="G93" s="14" t="s">
        <v>119</v>
      </c>
      <c r="H93" s="10">
        <v>10</v>
      </c>
      <c r="I93" s="14">
        <v>13</v>
      </c>
      <c r="J93" s="10" t="s">
        <v>119</v>
      </c>
      <c r="K93" s="14" t="s">
        <v>119</v>
      </c>
      <c r="L93" s="10">
        <v>10</v>
      </c>
      <c r="M93" s="14" t="s">
        <v>119</v>
      </c>
      <c r="N93" s="10" t="s">
        <v>119</v>
      </c>
      <c r="O93" s="14" t="s">
        <v>119</v>
      </c>
      <c r="P93" s="10" t="s">
        <v>119</v>
      </c>
      <c r="Q93" s="14" t="s">
        <v>119</v>
      </c>
      <c r="R93" s="10" t="s">
        <v>119</v>
      </c>
      <c r="S93" s="14" t="s">
        <v>119</v>
      </c>
      <c r="T93" s="14" t="s">
        <v>119</v>
      </c>
      <c r="U93" s="14" t="s">
        <v>119</v>
      </c>
      <c r="V93" s="14" t="s">
        <v>119</v>
      </c>
      <c r="W93" s="14" t="s">
        <v>119</v>
      </c>
      <c r="X93" s="14" t="s">
        <v>119</v>
      </c>
      <c r="Y93" s="14" t="s">
        <v>119</v>
      </c>
      <c r="Z93" s="10" t="s">
        <v>119</v>
      </c>
      <c r="AA93" s="14" t="s">
        <v>119</v>
      </c>
      <c r="AB93" s="25"/>
      <c r="AC93" s="19">
        <f t="shared" si="6"/>
        <v>42</v>
      </c>
      <c r="AD93" s="19">
        <f t="shared" si="7"/>
        <v>5</v>
      </c>
      <c r="AF93" s="71" t="s">
        <v>256</v>
      </c>
      <c r="AG93">
        <v>2</v>
      </c>
    </row>
    <row r="94" spans="1:33" x14ac:dyDescent="0.25">
      <c r="A94" s="37" t="s">
        <v>174</v>
      </c>
      <c r="B94" s="24" t="s">
        <v>117</v>
      </c>
      <c r="C94" s="14">
        <v>1</v>
      </c>
      <c r="D94" s="10">
        <v>1</v>
      </c>
      <c r="E94" s="14" t="s">
        <v>119</v>
      </c>
      <c r="F94" s="10" t="s">
        <v>119</v>
      </c>
      <c r="G94" s="14" t="s">
        <v>119</v>
      </c>
      <c r="H94" s="10">
        <v>1</v>
      </c>
      <c r="I94" s="14">
        <v>1</v>
      </c>
      <c r="J94" s="10" t="s">
        <v>119</v>
      </c>
      <c r="K94" s="14" t="s">
        <v>119</v>
      </c>
      <c r="L94" s="10">
        <v>1</v>
      </c>
      <c r="M94" s="14" t="s">
        <v>119</v>
      </c>
      <c r="N94" s="10" t="s">
        <v>119</v>
      </c>
      <c r="O94" s="14" t="s">
        <v>119</v>
      </c>
      <c r="P94" s="10" t="s">
        <v>119</v>
      </c>
      <c r="Q94" s="14" t="s">
        <v>119</v>
      </c>
      <c r="R94" s="10" t="s">
        <v>119</v>
      </c>
      <c r="S94" s="14" t="s">
        <v>119</v>
      </c>
      <c r="T94" s="14" t="s">
        <v>119</v>
      </c>
      <c r="U94" s="14" t="s">
        <v>119</v>
      </c>
      <c r="V94" s="14" t="s">
        <v>119</v>
      </c>
      <c r="W94" s="14" t="s">
        <v>119</v>
      </c>
      <c r="X94" s="14" t="s">
        <v>119</v>
      </c>
      <c r="Y94" s="14" t="s">
        <v>119</v>
      </c>
      <c r="Z94" s="10" t="s">
        <v>119</v>
      </c>
      <c r="AA94" s="14" t="s">
        <v>119</v>
      </c>
      <c r="AB94" s="25"/>
      <c r="AC94" s="19">
        <f t="shared" si="6"/>
        <v>5</v>
      </c>
      <c r="AD94" s="19">
        <f t="shared" si="7"/>
        <v>5</v>
      </c>
      <c r="AF94" s="71" t="s">
        <v>256</v>
      </c>
      <c r="AG94">
        <v>2</v>
      </c>
    </row>
    <row r="95" spans="1:33" x14ac:dyDescent="0.25">
      <c r="A95" s="37" t="s">
        <v>175</v>
      </c>
      <c r="B95" s="24" t="s">
        <v>117</v>
      </c>
      <c r="C95" s="59">
        <v>5</v>
      </c>
      <c r="D95" s="58">
        <v>9</v>
      </c>
      <c r="E95" s="59">
        <v>7</v>
      </c>
      <c r="F95" s="10">
        <v>6</v>
      </c>
      <c r="G95" s="14">
        <v>3</v>
      </c>
      <c r="H95" s="58">
        <v>11</v>
      </c>
      <c r="I95" s="14">
        <v>17</v>
      </c>
      <c r="J95" s="10">
        <v>5</v>
      </c>
      <c r="K95" s="14">
        <v>1</v>
      </c>
      <c r="L95" s="58">
        <v>10</v>
      </c>
      <c r="M95" s="14">
        <v>2</v>
      </c>
      <c r="N95" s="10">
        <v>4</v>
      </c>
      <c r="O95" s="59">
        <v>4</v>
      </c>
      <c r="P95" s="10">
        <v>3</v>
      </c>
      <c r="Q95" s="14">
        <v>5</v>
      </c>
      <c r="R95" s="10" t="s">
        <v>119</v>
      </c>
      <c r="S95" s="59">
        <v>3</v>
      </c>
      <c r="T95" s="14" t="s">
        <v>119</v>
      </c>
      <c r="U95" s="59">
        <v>6</v>
      </c>
      <c r="V95" s="14" t="s">
        <v>119</v>
      </c>
      <c r="W95" s="14" t="s">
        <v>119</v>
      </c>
      <c r="X95" s="14" t="s">
        <v>119</v>
      </c>
      <c r="Y95" s="59">
        <v>2</v>
      </c>
      <c r="Z95" s="10" t="s">
        <v>119</v>
      </c>
      <c r="AA95" s="14">
        <v>3</v>
      </c>
      <c r="AB95" s="25"/>
      <c r="AC95" s="19">
        <f t="shared" si="6"/>
        <v>106</v>
      </c>
      <c r="AD95" s="19">
        <f t="shared" si="7"/>
        <v>19</v>
      </c>
      <c r="AF95" s="71" t="s">
        <v>256</v>
      </c>
      <c r="AG95">
        <v>2</v>
      </c>
    </row>
    <row r="96" spans="1:33" x14ac:dyDescent="0.25">
      <c r="A96" s="37" t="s">
        <v>176</v>
      </c>
      <c r="B96" s="24" t="s">
        <v>117</v>
      </c>
      <c r="C96" s="14">
        <v>1</v>
      </c>
      <c r="D96" s="10">
        <v>1</v>
      </c>
      <c r="E96" s="14">
        <v>1</v>
      </c>
      <c r="F96" s="10">
        <v>1</v>
      </c>
      <c r="G96" s="14">
        <v>1</v>
      </c>
      <c r="H96" s="10">
        <v>1</v>
      </c>
      <c r="I96" s="14">
        <v>1</v>
      </c>
      <c r="J96" s="10">
        <v>1</v>
      </c>
      <c r="K96" s="14" t="s">
        <v>119</v>
      </c>
      <c r="L96" s="10">
        <v>2</v>
      </c>
      <c r="M96" s="14">
        <v>1</v>
      </c>
      <c r="N96" s="10">
        <v>1</v>
      </c>
      <c r="O96" s="14">
        <v>1</v>
      </c>
      <c r="P96" s="10">
        <v>1</v>
      </c>
      <c r="Q96" s="14">
        <v>1</v>
      </c>
      <c r="R96" s="10">
        <v>1</v>
      </c>
      <c r="S96" s="14">
        <v>1</v>
      </c>
      <c r="T96" s="14" t="s">
        <v>119</v>
      </c>
      <c r="U96" s="59">
        <v>1</v>
      </c>
      <c r="V96" s="59">
        <v>1</v>
      </c>
      <c r="W96" s="14" t="s">
        <v>119</v>
      </c>
      <c r="X96" s="14" t="s">
        <v>119</v>
      </c>
      <c r="Y96" s="14" t="s">
        <v>119</v>
      </c>
      <c r="Z96" s="10" t="s">
        <v>119</v>
      </c>
      <c r="AA96" s="14">
        <v>1</v>
      </c>
      <c r="AB96" s="25"/>
      <c r="AC96" s="19">
        <f t="shared" si="6"/>
        <v>20</v>
      </c>
      <c r="AD96" s="19">
        <f t="shared" si="7"/>
        <v>19</v>
      </c>
      <c r="AF96" s="71" t="s">
        <v>256</v>
      </c>
      <c r="AG96">
        <v>2</v>
      </c>
    </row>
    <row r="97" spans="1:33" x14ac:dyDescent="0.25">
      <c r="A97" s="37" t="s">
        <v>177</v>
      </c>
      <c r="B97" s="24" t="s">
        <v>117</v>
      </c>
      <c r="C97" s="59">
        <v>28</v>
      </c>
      <c r="D97" s="10">
        <v>28</v>
      </c>
      <c r="E97" s="14">
        <v>28</v>
      </c>
      <c r="F97" s="10">
        <v>33</v>
      </c>
      <c r="G97" s="14">
        <v>23</v>
      </c>
      <c r="H97" s="10">
        <v>34</v>
      </c>
      <c r="I97" s="14">
        <v>64</v>
      </c>
      <c r="J97" s="10">
        <v>59</v>
      </c>
      <c r="K97" s="14" t="s">
        <v>119</v>
      </c>
      <c r="L97" s="10">
        <v>24</v>
      </c>
      <c r="M97" s="14">
        <v>30</v>
      </c>
      <c r="N97" s="58">
        <v>25</v>
      </c>
      <c r="O97" s="14">
        <v>12</v>
      </c>
      <c r="P97" s="10">
        <v>7</v>
      </c>
      <c r="Q97" s="59">
        <v>17</v>
      </c>
      <c r="R97" s="10">
        <v>5</v>
      </c>
      <c r="S97" s="14">
        <v>9</v>
      </c>
      <c r="T97" s="14" t="s">
        <v>119</v>
      </c>
      <c r="U97" s="59">
        <v>28</v>
      </c>
      <c r="V97" s="59">
        <v>5</v>
      </c>
      <c r="W97" s="14" t="s">
        <v>119</v>
      </c>
      <c r="X97" s="14" t="s">
        <v>119</v>
      </c>
      <c r="Y97" s="14" t="s">
        <v>119</v>
      </c>
      <c r="Z97" s="10" t="s">
        <v>119</v>
      </c>
      <c r="AA97" s="14">
        <v>15</v>
      </c>
      <c r="AB97" s="25"/>
      <c r="AC97" s="19">
        <f t="shared" si="6"/>
        <v>474</v>
      </c>
      <c r="AD97" s="19">
        <f t="shared" si="7"/>
        <v>19</v>
      </c>
      <c r="AF97" s="71" t="s">
        <v>256</v>
      </c>
      <c r="AG97">
        <v>2</v>
      </c>
    </row>
    <row r="98" spans="1:33" x14ac:dyDescent="0.25">
      <c r="A98" s="38" t="s">
        <v>178</v>
      </c>
      <c r="B98" s="24" t="s">
        <v>117</v>
      </c>
      <c r="C98" s="14">
        <v>1</v>
      </c>
      <c r="D98" s="10">
        <v>6</v>
      </c>
      <c r="E98" s="14" t="s">
        <v>119</v>
      </c>
      <c r="F98" s="10">
        <v>14</v>
      </c>
      <c r="G98" s="14">
        <v>3</v>
      </c>
      <c r="H98" s="10">
        <v>4</v>
      </c>
      <c r="I98" s="14" t="s">
        <v>119</v>
      </c>
      <c r="J98" s="10">
        <v>2</v>
      </c>
      <c r="K98" s="14" t="s">
        <v>119</v>
      </c>
      <c r="L98" s="10" t="s">
        <v>119</v>
      </c>
      <c r="M98" s="14">
        <v>4</v>
      </c>
      <c r="N98" s="10" t="s">
        <v>119</v>
      </c>
      <c r="O98" s="14">
        <v>1</v>
      </c>
      <c r="P98" s="10" t="s">
        <v>119</v>
      </c>
      <c r="Q98" s="14">
        <v>4</v>
      </c>
      <c r="R98" s="10" t="s">
        <v>119</v>
      </c>
      <c r="S98" s="14" t="s">
        <v>119</v>
      </c>
      <c r="T98" s="59">
        <v>1</v>
      </c>
      <c r="U98" s="59">
        <v>6</v>
      </c>
      <c r="V98" s="14" t="s">
        <v>119</v>
      </c>
      <c r="W98" s="14" t="s">
        <v>119</v>
      </c>
      <c r="X98" s="14" t="s">
        <v>119</v>
      </c>
      <c r="Y98" s="14" t="s">
        <v>119</v>
      </c>
      <c r="Z98" s="10" t="s">
        <v>119</v>
      </c>
      <c r="AA98" s="14">
        <v>1</v>
      </c>
      <c r="AB98" s="25"/>
      <c r="AC98" s="19">
        <f t="shared" si="6"/>
        <v>47</v>
      </c>
      <c r="AD98" s="19">
        <f t="shared" si="7"/>
        <v>12</v>
      </c>
      <c r="AF98" s="71" t="s">
        <v>256</v>
      </c>
      <c r="AG98">
        <v>2</v>
      </c>
    </row>
    <row r="99" spans="1:33" x14ac:dyDescent="0.25">
      <c r="A99" s="37" t="s">
        <v>179</v>
      </c>
      <c r="B99" s="24" t="s">
        <v>117</v>
      </c>
      <c r="C99" s="14">
        <v>1</v>
      </c>
      <c r="D99" s="10">
        <v>1</v>
      </c>
      <c r="E99" s="14">
        <v>1</v>
      </c>
      <c r="F99" s="10">
        <v>1</v>
      </c>
      <c r="G99" s="14" t="s">
        <v>119</v>
      </c>
      <c r="H99" s="10">
        <v>1</v>
      </c>
      <c r="I99" s="14">
        <v>1</v>
      </c>
      <c r="J99" s="10">
        <v>1</v>
      </c>
      <c r="K99" s="14">
        <v>1</v>
      </c>
      <c r="L99" s="10">
        <v>1</v>
      </c>
      <c r="M99" s="14" t="s">
        <v>119</v>
      </c>
      <c r="N99" s="10" t="s">
        <v>119</v>
      </c>
      <c r="O99" s="14">
        <v>1</v>
      </c>
      <c r="P99" s="10" t="s">
        <v>119</v>
      </c>
      <c r="Q99" s="14" t="s">
        <v>119</v>
      </c>
      <c r="R99" s="10" t="s">
        <v>119</v>
      </c>
      <c r="S99" s="14" t="s">
        <v>119</v>
      </c>
      <c r="T99" s="14" t="s">
        <v>119</v>
      </c>
      <c r="U99" s="59">
        <v>1</v>
      </c>
      <c r="V99" s="14" t="s">
        <v>119</v>
      </c>
      <c r="W99" s="59">
        <v>1</v>
      </c>
      <c r="X99" s="14" t="s">
        <v>119</v>
      </c>
      <c r="Y99" s="14" t="s">
        <v>119</v>
      </c>
      <c r="Z99" s="10">
        <v>1</v>
      </c>
      <c r="AA99" s="14">
        <v>1</v>
      </c>
      <c r="AB99" s="25"/>
      <c r="AC99" s="19">
        <f t="shared" si="6"/>
        <v>14</v>
      </c>
      <c r="AD99" s="19">
        <f t="shared" si="7"/>
        <v>14</v>
      </c>
      <c r="AF99" s="71" t="s">
        <v>256</v>
      </c>
      <c r="AG99">
        <v>2</v>
      </c>
    </row>
    <row r="100" spans="1:33" x14ac:dyDescent="0.25">
      <c r="A100" s="39" t="s">
        <v>180</v>
      </c>
      <c r="B100" s="12" t="s">
        <v>241</v>
      </c>
      <c r="C100" s="14"/>
      <c r="D100" s="10"/>
      <c r="E100" s="14"/>
      <c r="F100" s="10"/>
      <c r="G100" s="14"/>
      <c r="H100" s="10"/>
      <c r="I100" s="14"/>
      <c r="J100" s="10"/>
      <c r="K100" s="14"/>
      <c r="L100" s="10">
        <v>18</v>
      </c>
      <c r="M100" s="14"/>
      <c r="N100" s="10"/>
      <c r="O100" s="14"/>
      <c r="P100" s="10">
        <v>4</v>
      </c>
      <c r="Q100" s="14"/>
      <c r="R100" s="10"/>
      <c r="S100" s="14"/>
      <c r="T100" s="14"/>
      <c r="U100" s="14"/>
      <c r="V100" s="14"/>
      <c r="W100" s="14"/>
      <c r="X100" s="14"/>
      <c r="Y100" s="14"/>
      <c r="Z100" s="10"/>
      <c r="AA100" s="14"/>
      <c r="AB100" s="25"/>
      <c r="AC100" s="19">
        <f t="shared" si="6"/>
        <v>22</v>
      </c>
      <c r="AD100" s="19">
        <f t="shared" si="7"/>
        <v>2</v>
      </c>
      <c r="AF100" s="71" t="s">
        <v>256</v>
      </c>
      <c r="AG100">
        <v>2</v>
      </c>
    </row>
    <row r="101" spans="1:33" x14ac:dyDescent="0.25">
      <c r="A101" s="39" t="s">
        <v>181</v>
      </c>
      <c r="B101" s="12" t="s">
        <v>241</v>
      </c>
      <c r="C101" s="14"/>
      <c r="D101" s="10"/>
      <c r="E101" s="14"/>
      <c r="F101" s="10"/>
      <c r="G101" s="14"/>
      <c r="H101" s="10"/>
      <c r="I101" s="14"/>
      <c r="J101" s="10"/>
      <c r="K101" s="14"/>
      <c r="L101" s="10">
        <v>1</v>
      </c>
      <c r="M101" s="14"/>
      <c r="N101" s="10"/>
      <c r="O101" s="14"/>
      <c r="P101" s="10">
        <v>1</v>
      </c>
      <c r="Q101" s="14"/>
      <c r="R101" s="10"/>
      <c r="S101" s="14"/>
      <c r="T101" s="14"/>
      <c r="U101" s="14"/>
      <c r="V101" s="14"/>
      <c r="W101" s="14"/>
      <c r="X101" s="14"/>
      <c r="Y101" s="14"/>
      <c r="Z101" s="10"/>
      <c r="AA101" s="14"/>
      <c r="AB101" s="25"/>
      <c r="AC101" s="19">
        <f t="shared" si="6"/>
        <v>2</v>
      </c>
      <c r="AD101" s="19">
        <f t="shared" si="7"/>
        <v>2</v>
      </c>
      <c r="AF101" s="71" t="s">
        <v>256</v>
      </c>
      <c r="AG101">
        <v>2</v>
      </c>
    </row>
    <row r="103" spans="1:33" x14ac:dyDescent="0.25">
      <c r="AF103" s="20">
        <f>SUM(AF2:AF102)</f>
        <v>17446.706199999997</v>
      </c>
      <c r="AG103" s="21"/>
    </row>
    <row r="104" spans="1:33" x14ac:dyDescent="0.25">
      <c r="AE104" s="20" t="s">
        <v>90</v>
      </c>
      <c r="AF104" s="20">
        <f>AF103/11</f>
        <v>1586.0641999999998</v>
      </c>
    </row>
    <row r="107" spans="1:33" x14ac:dyDescent="0.25">
      <c r="AE107" s="20" t="s">
        <v>91</v>
      </c>
      <c r="AF107" s="20">
        <f>SUMIF($AG$3:$AG$99,2,$AF$3:$AF$99)</f>
        <v>11793.6</v>
      </c>
    </row>
    <row r="108" spans="1:33" x14ac:dyDescent="0.25">
      <c r="AE108" s="20" t="s">
        <v>92</v>
      </c>
      <c r="AF108" s="20">
        <f>SUMIF($AG$3:$AG$99,3,$AF$3:$AF$99)</f>
        <v>2546.1849999999999</v>
      </c>
    </row>
    <row r="109" spans="1:33" x14ac:dyDescent="0.25">
      <c r="AE109" s="20" t="s">
        <v>93</v>
      </c>
      <c r="AF109" s="20">
        <f>SUMIF($AG$3:$AG$99,1,$AF$3:$AF$99)</f>
        <v>3106.9211999999998</v>
      </c>
    </row>
  </sheetData>
  <autoFilter ref="A2:AG101"/>
  <customSheetViews>
    <customSheetView guid="{7D43F2F1-DA9B-4049-8A16-668955E1B851}" scale="80" showPageBreaks="1" filter="1" showAutoFilter="1">
      <pane xSplit="1" ySplit="1" topLeftCell="B2" activePane="bottomRight" state="frozen"/>
      <selection pane="bottomRight" activeCell="U76" sqref="U76"/>
      <pageMargins left="0.7" right="0.7" top="0.75" bottom="0.75" header="0.3" footer="0.3"/>
      <pageSetup paperSize="9" orientation="portrait" r:id="rId1"/>
      <autoFilter ref="A2:AG99">
        <filterColumn colId="1">
          <filters>
            <filter val="F.Balderas"/>
          </filters>
        </filterColumn>
      </autoFilter>
    </customSheetView>
    <customSheetView guid="{390337E8-416C-476D-A0E6-0C5648A448E7}" scale="85" showAutoFilter="1">
      <pane xSplit="1" ySplit="1" topLeftCell="L78" activePane="bottomRight" state="frozen"/>
      <selection pane="bottomRight" activeCell="K102" sqref="K102"/>
      <pageMargins left="0.7" right="0.7" top="0.75" bottom="0.75" header="0.3" footer="0.3"/>
      <pageSetup paperSize="9" orientation="portrait" r:id="rId2"/>
      <autoFilter ref="A2:AG99"/>
    </customSheetView>
    <customSheetView guid="{AD940147-5125-45BB-971A-ECF41D45E9D1}" scale="85" showAutoFilter="1">
      <pane xSplit="1" ySplit="1" topLeftCell="B2" activePane="bottomRight" state="frozen"/>
      <selection pane="bottomRight" activeCell="U8" sqref="U8"/>
      <pageMargins left="0.7" right="0.7" top="0.75" bottom="0.75" header="0.3" footer="0.3"/>
      <pageSetup paperSize="9" orientation="portrait" r:id="rId3"/>
      <autoFilter ref="A2:AG99"/>
    </customSheetView>
    <customSheetView guid="{E01B313F-8266-4FB0-93FE-98FD649E000F}" scale="85" showAutoFilter="1">
      <pane xSplit="1" ySplit="1" topLeftCell="B2" activePane="bottomRight" state="frozen"/>
      <selection pane="bottomRight" activeCell="U8" sqref="U8"/>
      <pageMargins left="0.7" right="0.7" top="0.75" bottom="0.75" header="0.3" footer="0.3"/>
      <pageSetup paperSize="9" orientation="portrait" r:id="rId4"/>
      <autoFilter ref="A2:AG99"/>
    </customSheetView>
    <customSheetView guid="{0E134659-0F42-4CDE-805E-E5F562928F81}" scale="85" filter="1" showAutoFilter="1">
      <pane xSplit="1" ySplit="1" topLeftCell="F2" activePane="bottomRight" state="frozen"/>
      <selection pane="bottomRight" activeCell="V13" sqref="V13"/>
      <pageMargins left="0.7" right="0.7" top="0.75" bottom="0.75" header="0.3" footer="0.3"/>
      <pageSetup paperSize="9" orientation="portrait" r:id="rId5"/>
      <autoFilter ref="A2:AG99">
        <filterColumn colId="1">
          <filters>
            <filter val="D. Aparicio"/>
          </filters>
        </filterColumn>
      </autoFilter>
    </customSheetView>
    <customSheetView guid="{48F29866-D70C-429C-839E-77ED6DF24198}" scale="85" showAutoFilter="1">
      <pane xSplit="1" ySplit="1" topLeftCell="B2" activePane="bottomRight" state="frozen"/>
      <selection pane="bottomRight" activeCell="U8" sqref="U8"/>
      <pageMargins left="0.7" right="0.7" top="0.75" bottom="0.75" header="0.3" footer="0.3"/>
      <pageSetup paperSize="9" orientation="portrait" r:id="rId6"/>
      <autoFilter ref="A2:AG99"/>
    </customSheetView>
    <customSheetView guid="{60CDD023-8753-4EF5-8046-6E2722F3F633}" scale="40" showAutoFilter="1">
      <pane xSplit="1" ySplit="1" topLeftCell="B2" activePane="bottomRight" state="frozen"/>
      <selection pane="bottomRight" activeCell="U76" sqref="U76"/>
      <pageMargins left="0.7" right="0.7" top="0.75" bottom="0.75" header="0.3" footer="0.3"/>
      <pageSetup paperSize="9" orientation="portrait" r:id="rId7"/>
      <autoFilter ref="A2:AG99"/>
    </customSheetView>
  </customSheetViews>
  <conditionalFormatting sqref="AD4:AD8 AD10:AD19 AD22:AD26 AF24:AF26 AF63:AF85 AF56:AF61 AD56:AD101 AF41:AF54 AD41:AD54 AF28:AF39 AD28:AD39 AF3:AF22 AF89:AF101 AG61 AG66 AG77 AG85 AG91">
    <cfRule type="cellIs" dxfId="16" priority="17" operator="equal">
      <formula>0</formula>
    </cfRule>
  </conditionalFormatting>
  <conditionalFormatting sqref="AC3:AC26 AC56:AC101 AC41:AC54 AC28:AC39">
    <cfRule type="cellIs" dxfId="15" priority="16" operator="equal">
      <formula>0</formula>
    </cfRule>
  </conditionalFormatting>
  <conditionalFormatting sqref="AE3:AE6 AE61 AE8:AE13 AE15:AE19 AE22 AE24:AE26 AE63:AE85 AE89:AE101 AE56:AE59 AE41:AE54 AE28:AE39">
    <cfRule type="cellIs" dxfId="14" priority="15" operator="equal">
      <formula>0</formula>
    </cfRule>
  </conditionalFormatting>
  <conditionalFormatting sqref="AE60">
    <cfRule type="cellIs" dxfId="13" priority="14" operator="equal">
      <formula>0</formula>
    </cfRule>
  </conditionalFormatting>
  <conditionalFormatting sqref="AE7">
    <cfRule type="cellIs" dxfId="12" priority="13" operator="equal">
      <formula>0</formula>
    </cfRule>
  </conditionalFormatting>
  <conditionalFormatting sqref="AE14">
    <cfRule type="cellIs" dxfId="11" priority="12" operator="equal">
      <formula>0</formula>
    </cfRule>
  </conditionalFormatting>
  <conditionalFormatting sqref="AD3:AD101">
    <cfRule type="cellIs" dxfId="10" priority="11" operator="equal">
      <formula>0</formula>
    </cfRule>
  </conditionalFormatting>
  <conditionalFormatting sqref="AD9">
    <cfRule type="cellIs" dxfId="9" priority="10" operator="equal">
      <formula>0</formula>
    </cfRule>
  </conditionalFormatting>
  <conditionalFormatting sqref="AD21">
    <cfRule type="cellIs" dxfId="8" priority="8" operator="equal">
      <formula>0</formula>
    </cfRule>
  </conditionalFormatting>
  <conditionalFormatting sqref="AD20">
    <cfRule type="cellIs" dxfId="7" priority="9" operator="equal">
      <formula>0</formula>
    </cfRule>
  </conditionalFormatting>
  <conditionalFormatting sqref="AE23:AF23">
    <cfRule type="cellIs" dxfId="6" priority="7" operator="equal">
      <formula>0</formula>
    </cfRule>
  </conditionalFormatting>
  <conditionalFormatting sqref="AE62:AF62">
    <cfRule type="cellIs" dxfId="5" priority="6" operator="equal">
      <formula>0</formula>
    </cfRule>
  </conditionalFormatting>
  <conditionalFormatting sqref="AE86:AF87">
    <cfRule type="cellIs" dxfId="4" priority="5" operator="equal">
      <formula>0</formula>
    </cfRule>
  </conditionalFormatting>
  <conditionalFormatting sqref="AE88">
    <cfRule type="cellIs" dxfId="3" priority="4" operator="equal">
      <formula>0</formula>
    </cfRule>
  </conditionalFormatting>
  <conditionalFormatting sqref="AF88">
    <cfRule type="cellIs" dxfId="2" priority="3" operator="equal">
      <formula>0</formula>
    </cfRule>
  </conditionalFormatting>
  <conditionalFormatting sqref="AE20">
    <cfRule type="cellIs" dxfId="1" priority="1" operator="equal">
      <formula>0</formula>
    </cfRule>
  </conditionalFormatting>
  <conditionalFormatting sqref="AE21">
    <cfRule type="cellIs" dxfId="0" priority="2" operator="equal">
      <formula>0</formula>
    </cfRule>
  </conditionalFormatting>
  <pageMargins left="0.7" right="0.7" top="0.75" bottom="0.75" header="0.3" footer="0.3"/>
  <pageSetup paperSize="9" orientation="portrait"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D2AB98D89A604899EFC27655960FA0" ma:contentTypeVersion="8" ma:contentTypeDescription="Crear nuevo documento." ma:contentTypeScope="" ma:versionID="e01d81c0bfbeadbe5d019177c60cbd2a">
  <xsd:schema xmlns:xsd="http://www.w3.org/2001/XMLSchema" xmlns:xs="http://www.w3.org/2001/XMLSchema" xmlns:p="http://schemas.microsoft.com/office/2006/metadata/properties" xmlns:ns1="http://schemas.microsoft.com/sharepoint/v3" xmlns:ns2="dbdfc97e-581d-45da-8ef2-bfe11041c9c1" xmlns:ns3="ee820319-5481-4f7b-863c-0b807e965b6d" targetNamespace="http://schemas.microsoft.com/office/2006/metadata/properties" ma:root="true" ma:fieldsID="ea70199588a2e9f438c43aa29b94729d" ns1:_="" ns2:_="" ns3:_="">
    <xsd:import namespace="http://schemas.microsoft.com/sharepoint/v3"/>
    <xsd:import namespace="dbdfc97e-581d-45da-8ef2-bfe11041c9c1"/>
    <xsd:import namespace="ee820319-5481-4f7b-863c-0b807e965b6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1:PublishingStartDate" minOccurs="0"/>
                <xsd:element ref="ns1:PublishingExpirationDate" minOccurs="0"/>
                <xsd:element ref="ns3:MediaServiceMetadata" minOccurs="0"/>
                <xsd:element ref="ns3:MediaServiceFastMetadata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2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internalName="PublishingStartDate">
      <xsd:simpleType>
        <xsd:restriction base="dms:Unknown"/>
      </xsd:simpleType>
    </xsd:element>
    <xsd:element name="PublishingExpirationDate" ma:index="13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dfc97e-581d-45da-8ef2-bfe11041c9c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Última vez que se compartió por usuario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Última vez que se compartió por hora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820319-5481-4f7b-863c-0b807e965b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87C1C7-AE54-4781-AE9B-26320F5958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bdfc97e-581d-45da-8ef2-bfe11041c9c1"/>
    <ds:schemaRef ds:uri="ee820319-5481-4f7b-863c-0b807e965b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6A21D6-B537-4659-808D-E776CB07E87F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schemas.microsoft.com/sharepoint/v3"/>
    <ds:schemaRef ds:uri="http://schemas.microsoft.com/office/infopath/2007/PartnerControls"/>
    <ds:schemaRef ds:uri="dbdfc97e-581d-45da-8ef2-bfe11041c9c1"/>
    <ds:schemaRef ds:uri="http://schemas.openxmlformats.org/package/2006/metadata/core-properties"/>
    <ds:schemaRef ds:uri="ee820319-5481-4f7b-863c-0b807e965b6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5C7E668-994A-4F53-A89A-8646F4141B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2</vt:i4>
      </vt:variant>
    </vt:vector>
  </HeadingPairs>
  <TitlesOfParts>
    <vt:vector size="5" baseType="lpstr">
      <vt:lpstr>SAP Delta</vt:lpstr>
      <vt:lpstr>SAP Centre</vt:lpstr>
      <vt:lpstr>SAP APGNord</vt:lpstr>
      <vt:lpstr>'SAP Centre'!Àrea_d'impressió</vt:lpstr>
      <vt:lpstr>'SAP Delta'!Àrea_d'impressió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Carregat a Rosmiman</dc:description>
  <cp:lastModifiedBy>Marc Fernandez Berlanga</cp:lastModifiedBy>
  <cp:revision/>
  <cp:lastPrinted>2023-05-03T12:26:04Z</cp:lastPrinted>
  <dcterms:created xsi:type="dcterms:W3CDTF">2006-09-16T00:00:00Z</dcterms:created>
  <dcterms:modified xsi:type="dcterms:W3CDTF">2023-08-30T06:41:07Z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0x0101001CD2AB98D89A604899EFC27655960FA0</vt:lpwstr>
  </property>
</Properties>
</file>