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09 CONCURSOS AGREGATS\2021-1 MANTENIMENT INTEGRAL\2024\PER ENVIAR A COMPRES\Annex 1 i 1.1 Separat per territoris\"/>
    </mc:Choice>
  </mc:AlternateContent>
  <bookViews>
    <workbookView xWindow="0" yWindow="0" windowWidth="28800" windowHeight="9900"/>
  </bookViews>
  <sheets>
    <sheet name="Resum inventari" sheetId="1" r:id="rId1"/>
  </sheets>
  <externalReferences>
    <externalReference r:id="rId2"/>
  </externalReferences>
  <definedNames>
    <definedName name="_xlnm._FilterDatabase" localSheetId="0" hidden="1">'Resum inventari'!$A$1:$U$86</definedName>
    <definedName name="CENTRE">[1]Edificis!$A$2:$A$51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8" i="1" l="1"/>
  <c r="Z88" i="1" s="1"/>
  <c r="W86" i="1"/>
  <c r="Z86" i="1" s="1"/>
  <c r="Z85" i="1"/>
  <c r="Y85" i="1"/>
  <c r="W85" i="1"/>
  <c r="W84" i="1"/>
  <c r="Z84" i="1" s="1"/>
  <c r="Y82" i="1"/>
  <c r="Z82" i="1" s="1"/>
  <c r="W82" i="1"/>
  <c r="Z81" i="1"/>
  <c r="Y81" i="1"/>
  <c r="W81" i="1"/>
  <c r="Y80" i="1"/>
  <c r="Z80" i="1" s="1"/>
  <c r="W80" i="1"/>
  <c r="W79" i="1"/>
  <c r="Z79" i="1" s="1"/>
  <c r="W77" i="1"/>
  <c r="Z77" i="1" s="1"/>
  <c r="W76" i="1"/>
  <c r="Z76" i="1" s="1"/>
  <c r="W74" i="1"/>
  <c r="Y73" i="1"/>
  <c r="Z73" i="1" s="1"/>
  <c r="W73" i="1"/>
  <c r="Y72" i="1"/>
  <c r="Z72" i="1" s="1"/>
  <c r="W72" i="1"/>
  <c r="Z71" i="1"/>
  <c r="W71" i="1"/>
  <c r="Y70" i="1"/>
  <c r="Z70" i="1" s="1"/>
  <c r="W70" i="1"/>
  <c r="W68" i="1"/>
  <c r="Z68" i="1" s="1"/>
  <c r="Z67" i="1"/>
  <c r="W67" i="1"/>
  <c r="W66" i="1"/>
  <c r="Z66" i="1" s="1"/>
  <c r="Z65" i="1"/>
  <c r="W65" i="1"/>
  <c r="W63" i="1"/>
  <c r="W62" i="1"/>
  <c r="W61" i="1"/>
  <c r="W60" i="1"/>
  <c r="Z60" i="1" s="1"/>
  <c r="Y58" i="1"/>
  <c r="Z58" i="1" s="1"/>
  <c r="W58" i="1"/>
  <c r="Y57" i="1"/>
  <c r="Z57" i="1" s="1"/>
  <c r="W57" i="1"/>
  <c r="Y56" i="1"/>
  <c r="Z56" i="1" s="1"/>
  <c r="W56" i="1"/>
  <c r="Z55" i="1"/>
  <c r="W55" i="1"/>
  <c r="Y54" i="1"/>
  <c r="Z54" i="1" s="1"/>
  <c r="W54" i="1"/>
  <c r="W53" i="1"/>
  <c r="Z53" i="1" s="1"/>
  <c r="W52" i="1"/>
  <c r="Z52" i="1" s="1"/>
  <c r="W51" i="1"/>
  <c r="Z51" i="1" s="1"/>
  <c r="Y50" i="1"/>
  <c r="Z50" i="1" s="1"/>
  <c r="W50" i="1"/>
  <c r="Y49" i="1"/>
  <c r="Z49" i="1" s="1"/>
  <c r="W49" i="1"/>
  <c r="Y48" i="1"/>
  <c r="Z48" i="1" s="1"/>
  <c r="W48" i="1"/>
  <c r="Z47" i="1"/>
  <c r="W47" i="1"/>
  <c r="Y46" i="1"/>
  <c r="Z46" i="1" s="1"/>
  <c r="W46" i="1"/>
  <c r="Y45" i="1"/>
  <c r="Z45" i="1" s="1"/>
  <c r="W45" i="1"/>
  <c r="Z44" i="1"/>
  <c r="Y44" i="1"/>
  <c r="W44" i="1"/>
  <c r="Y43" i="1"/>
  <c r="Z43" i="1" s="1"/>
  <c r="W43" i="1"/>
  <c r="Y42" i="1"/>
  <c r="Z42" i="1" s="1"/>
  <c r="W42" i="1"/>
  <c r="Y41" i="1"/>
  <c r="Z41" i="1" s="1"/>
  <c r="W41" i="1"/>
  <c r="Z40" i="1"/>
  <c r="Y40" i="1"/>
  <c r="W40" i="1"/>
  <c r="Y39" i="1"/>
  <c r="Z39" i="1" s="1"/>
  <c r="W39" i="1"/>
  <c r="W38" i="1"/>
  <c r="Z38" i="1" s="1"/>
  <c r="Z37" i="1"/>
  <c r="Y37" i="1"/>
  <c r="W37" i="1"/>
  <c r="Y36" i="1"/>
  <c r="Z36" i="1" s="1"/>
  <c r="W36" i="1"/>
  <c r="Y35" i="1"/>
  <c r="Z35" i="1" s="1"/>
  <c r="W35" i="1"/>
  <c r="Y34" i="1"/>
  <c r="Z34" i="1" s="1"/>
  <c r="W34" i="1"/>
  <c r="Z33" i="1"/>
  <c r="Y33" i="1"/>
  <c r="W33" i="1"/>
  <c r="Y32" i="1"/>
  <c r="Z32" i="1" s="1"/>
  <c r="W32" i="1"/>
  <c r="Y31" i="1"/>
  <c r="Z31" i="1" s="1"/>
  <c r="W31" i="1"/>
  <c r="Y30" i="1"/>
  <c r="Z30" i="1" s="1"/>
  <c r="W30" i="1"/>
  <c r="Z29" i="1"/>
  <c r="Y29" i="1"/>
  <c r="W29" i="1"/>
  <c r="Y28" i="1"/>
  <c r="Z28" i="1" s="1"/>
  <c r="W28" i="1"/>
  <c r="W27" i="1"/>
  <c r="Z27" i="1" s="1"/>
  <c r="Z26" i="1"/>
  <c r="Y26" i="1"/>
  <c r="W26" i="1"/>
  <c r="Y25" i="1"/>
  <c r="Z25" i="1" s="1"/>
  <c r="W25" i="1"/>
  <c r="Y23" i="1"/>
  <c r="Z23" i="1" s="1"/>
  <c r="W23" i="1"/>
  <c r="Y22" i="1"/>
  <c r="Z22" i="1" s="1"/>
  <c r="W22" i="1"/>
  <c r="W21" i="1"/>
  <c r="Z21" i="1" s="1"/>
  <c r="W20" i="1"/>
  <c r="Z20" i="1" s="1"/>
  <c r="W18" i="1"/>
  <c r="W17" i="1"/>
  <c r="Z15" i="1"/>
  <c r="Y15" i="1"/>
  <c r="W15" i="1"/>
  <c r="Y14" i="1"/>
  <c r="W14" i="1"/>
  <c r="Y13" i="1"/>
  <c r="Z13" i="1" s="1"/>
  <c r="W13" i="1"/>
  <c r="Z12" i="1"/>
  <c r="W12" i="1"/>
  <c r="Y11" i="1"/>
  <c r="Z11" i="1" s="1"/>
  <c r="W11" i="1"/>
  <c r="W10" i="1"/>
  <c r="Y9" i="1"/>
  <c r="Z9" i="1" s="1"/>
  <c r="X9" i="1"/>
  <c r="W9" i="1"/>
  <c r="Y8" i="1"/>
  <c r="Z8" i="1" s="1"/>
  <c r="W8" i="1"/>
  <c r="Y7" i="1"/>
  <c r="W7" i="1"/>
  <c r="Y6" i="1"/>
  <c r="Z6" i="1" s="1"/>
  <c r="W6" i="1"/>
  <c r="Y5" i="1"/>
  <c r="Z5" i="1" s="1"/>
  <c r="W5" i="1"/>
  <c r="Y4" i="1"/>
  <c r="Z4" i="1" s="1"/>
  <c r="W4" i="1"/>
  <c r="Z3" i="1"/>
  <c r="X3" i="1"/>
  <c r="W3" i="1"/>
  <c r="A1" i="1"/>
  <c r="AA87" i="1" s="1"/>
  <c r="Z90" i="1" l="1"/>
  <c r="Z91" i="1" s="1"/>
  <c r="AA78" i="1"/>
  <c r="AA2" i="1"/>
  <c r="AA24" i="1"/>
  <c r="AA19" i="1"/>
  <c r="Z96" i="1" s="1"/>
  <c r="AA69" i="1"/>
  <c r="Z94" i="1" l="1"/>
  <c r="Z95" i="1"/>
</calcChain>
</file>

<file path=xl/sharedStrings.xml><?xml version="1.0" encoding="utf-8"?>
<sst xmlns="http://schemas.openxmlformats.org/spreadsheetml/2006/main" count="117" uniqueCount="115">
  <si>
    <t>AGRAMUNT</t>
  </si>
  <si>
    <t>ALCARRÀS</t>
  </si>
  <si>
    <t>ALMACELLES</t>
  </si>
  <si>
    <t>ALMENAR</t>
  </si>
  <si>
    <t>ARTESA DE SEGRE</t>
  </si>
  <si>
    <t>BALAFIA</t>
  </si>
  <si>
    <t>BALAGUER</t>
  </si>
  <si>
    <t>BELLPUIG</t>
  </si>
  <si>
    <t>BORDETA</t>
  </si>
  <si>
    <t>CAPPONT</t>
  </si>
  <si>
    <t>CERVERA</t>
  </si>
  <si>
    <t>EIXAMPLE</t>
  </si>
  <si>
    <t>LA GRANADELLA</t>
  </si>
  <si>
    <t>MOLLERUSSA</t>
  </si>
  <si>
    <t>ONZE DE SETEMBRE</t>
  </si>
  <si>
    <t>PONTS</t>
  </si>
  <si>
    <t>SERÒS</t>
  </si>
  <si>
    <t>TÀRREGA</t>
  </si>
  <si>
    <t xml:space="preserve">CUAP </t>
  </si>
  <si>
    <t>FERRAN</t>
  </si>
  <si>
    <t>ESPAI SALUT</t>
  </si>
  <si>
    <t>TOTAL unitats</t>
  </si>
  <si>
    <t>Nº CAPs</t>
  </si>
  <si>
    <t>Temps anual unitari</t>
  </si>
  <si>
    <t>Temps anual</t>
  </si>
  <si>
    <t>Categoria</t>
  </si>
  <si>
    <t>INSTAL·LACIÓ DE PROTECCIÓ CONTRA INCENDIS</t>
  </si>
  <si>
    <t>INSTAL.LACIÓ DE DETECCIÓ</t>
  </si>
  <si>
    <t>BIE (BOCA D'INCENDI EQUIPADA)</t>
  </si>
  <si>
    <t>COLUMNES SEQUES</t>
  </si>
  <si>
    <t>HIDRANTS DE COLUMNA</t>
  </si>
  <si>
    <t>HIDRANTS SOTERRATS</t>
  </si>
  <si>
    <t>EXTINTORS</t>
  </si>
  <si>
    <t>XARXA D'EXTINCIÓ PER AGENTS GASEOSOS, AIGUA, ETC.</t>
  </si>
  <si>
    <t>EXTINCIÓ DE CAMPANES DE CUINA</t>
  </si>
  <si>
    <t>GRUP DE PRESSIÓ DE PCI</t>
  </si>
  <si>
    <t>ALJUB DE PCI</t>
  </si>
  <si>
    <t>PORTES RF O D'EVACUACIÓ</t>
  </si>
  <si>
    <t>EXHUTORIS</t>
  </si>
  <si>
    <t>COMPORTES TALLAFOCS</t>
  </si>
  <si>
    <t>INSTAL·LACIÓ DE VIGILÀNCIA I SEGURETAT</t>
  </si>
  <si>
    <t>CENTRAL DETECCIÓ INTRUSIO</t>
  </si>
  <si>
    <t>DETECTORS DE PRESÈNCIA</t>
  </si>
  <si>
    <t>OBRA CIVIL</t>
  </si>
  <si>
    <t>COBERTA PLANA</t>
  </si>
  <si>
    <t>COBERTA INCLINADA</t>
  </si>
  <si>
    <t>LINIES DE VIDA</t>
  </si>
  <si>
    <t>PORTES AUTOMÀTIQUES</t>
  </si>
  <si>
    <t>INSTAL·LACIÓ TÈRMICA</t>
  </si>
  <si>
    <r>
      <t xml:space="preserve">FAN COILS  </t>
    </r>
    <r>
      <rPr>
        <sz val="10"/>
        <color theme="9" tint="-0.249977111117893"/>
        <rFont val="Calibri"/>
        <family val="2"/>
      </rPr>
      <t>(amb aportació externa de fred o calor)</t>
    </r>
  </si>
  <si>
    <r>
      <t xml:space="preserve">CLIMATITZADOR / UTA </t>
    </r>
    <r>
      <rPr>
        <sz val="10"/>
        <color theme="9" tint="-0.249977111117893"/>
        <rFont val="Calibri"/>
        <family val="2"/>
      </rPr>
      <t>(sense generació de fred o calor)</t>
    </r>
  </si>
  <si>
    <t xml:space="preserve">INSTAL·LACIÓ DE CALEFACCIÓ I ACS </t>
  </si>
  <si>
    <t>XARXA D'AIGUA CALENTA SANITÀRIA</t>
  </si>
  <si>
    <t>ACUMULADOR CALEFACCIÓ</t>
  </si>
  <si>
    <t>ACUMULADOR ACS</t>
  </si>
  <si>
    <t>TERMO ACUMULADOR DE GAS ACS P &lt;= 20 kW</t>
  </si>
  <si>
    <t>TERMO ACUMULADOR DE GAS ACS 20 kW &lt; P &lt;= 70 kW</t>
  </si>
  <si>
    <t xml:space="preserve">CALDERA P &lt;= 20 kW </t>
  </si>
  <si>
    <t xml:space="preserve">CALDERA 20 kW &lt; P &lt;= 70 kW </t>
  </si>
  <si>
    <t>CALDERES 70 kW &lt; P &lt;= 1.000 kW</t>
  </si>
  <si>
    <t>CALDERES P &gt; 1.000 kW DE GASOS COMBUSTIBLES O BIOMASSA</t>
  </si>
  <si>
    <t>CALDERES P &gt; 1.000 kW DE GASOIL</t>
  </si>
  <si>
    <t xml:space="preserve">INSTAL·LACIÓ DE CLIMATITZACIÓ I VENTILACIÓ </t>
  </si>
  <si>
    <t>SPLIT CLIMA P &lt;= 12 kW</t>
  </si>
  <si>
    <t>SPLIT CLIMA  12 kW &lt; P &lt;= 70 kW</t>
  </si>
  <si>
    <t>SISTEMA VRV CLIMA P &lt;= 12 kW</t>
  </si>
  <si>
    <t>SISTEMA VRV CLIMA  12 kW &lt; P &lt;= 70 kW</t>
  </si>
  <si>
    <t>SISTEMA VRV CLIMA  70 kW &lt; P &lt;= 1.000 kW</t>
  </si>
  <si>
    <t>UTA BOMBA DE CALOR CLIMA P &lt;= 12 kW</t>
  </si>
  <si>
    <t>UTA BOMBA DE CALOR CLIMA  12 kW &lt; P &lt;= 70 kW</t>
  </si>
  <si>
    <t>UTA BOMBA DE CALOR CLIMA  70 kW &lt; P &lt;= 1.000 kW</t>
  </si>
  <si>
    <t>UTA BOMBA CALOR CLIMA  P &gt; 1.000 kW</t>
  </si>
  <si>
    <t>REFREDADORA AIGUA FREDA CLIMA P &lt;= 12 kW</t>
  </si>
  <si>
    <t>REFREDADORA AIGUA FREDA CLIMA  12 kW &lt; P &lt;= 70 kW</t>
  </si>
  <si>
    <t>REFREDADORA AIGUA FREDA CLIMA  70 kW &lt; P &lt;= 1.000 kW</t>
  </si>
  <si>
    <t>REFREDADORA AIGUA FREDA CLIMA  P &gt; 1.000 kW</t>
  </si>
  <si>
    <t>TORRES DE REFRIGERACIÓ I CONDENSADORS EVAPORATIUS</t>
  </si>
  <si>
    <t>EQUIPS PRODUCTORS ELÈCTRICS</t>
  </si>
  <si>
    <t>TERMO ACUMULADOR ELÈCTRIC PER ACS</t>
  </si>
  <si>
    <t>ESCALFADOR ELÈCTRIC INSTANTANI</t>
  </si>
  <si>
    <t>BESCANVIADORS DE CALOR</t>
  </si>
  <si>
    <t>CAPTADORS SOLARS TÈRMICS SUPERFICIE &lt; 20 m2</t>
  </si>
  <si>
    <t>CAPTADORS SOLARS TÈRMICS SUPERFICIE &gt;= 20 m2</t>
  </si>
  <si>
    <t>INSTAL·LACIÓ DE GAS</t>
  </si>
  <si>
    <t>ÚNIC ENVÀS / DIPÒSIT DE GLP &lt; 15 Kg</t>
  </si>
  <si>
    <t>DIPÒSIT DE GLP</t>
  </si>
  <si>
    <t>BOMBONES DE GLP</t>
  </si>
  <si>
    <t>INSTAL·LACIÓ DE GASOIL</t>
  </si>
  <si>
    <t>DIPÒSIT DE GASOIL DE SUPERFÍCIE</t>
  </si>
  <si>
    <t>DIPÒSIT DE GASOIL SOTERRAT &lt;= 10 m3</t>
  </si>
  <si>
    <t>DIPÒSIT DE GASOIL SOTERRAT 10 m3 &lt; V &lt;= 60 m3</t>
  </si>
  <si>
    <t>GRUP DE PRESSIÓ DE GASOIL</t>
  </si>
  <si>
    <t>INSTAL·LACIÓ ELÈCTRICA A BAIXA TENSIÓ</t>
  </si>
  <si>
    <t>QUADRES ELÈCTRICS</t>
  </si>
  <si>
    <t>BATERIA DE CONDENSADORS</t>
  </si>
  <si>
    <t>GRUP ELECTROGEN</t>
  </si>
  <si>
    <t>SAI</t>
  </si>
  <si>
    <t>PLAQUES FOTOVOLTAIQUES</t>
  </si>
  <si>
    <t>INSTAL·LACIÓ ELÈCTRICA A MITJÀ TENSIÓ</t>
  </si>
  <si>
    <t>INTERRUPTORS AUTOMÀTICS</t>
  </si>
  <si>
    <t>CENTRES DE TRANSFORMACIÓ (TRANSFORMADORS)</t>
  </si>
  <si>
    <t>INSTAL·LACIÓ DE FONTANERIA</t>
  </si>
  <si>
    <t>GRUP DE PRESSIÓ D'AIGUA</t>
  </si>
  <si>
    <t>ALJUB / DIPÒSIT D'AIGUA FREDA</t>
  </si>
  <si>
    <t>SISTEMES TRACTAMENT D'AIGUA (DESCALCIFICADORS, O ALTRES)</t>
  </si>
  <si>
    <t>CLORADORS</t>
  </si>
  <si>
    <t>SANEJAMENT I AIGÜES PLUVIALS</t>
  </si>
  <si>
    <t>FOSSA SÈPTICA</t>
  </si>
  <si>
    <t>EQUIP DE BOMBEIG FECAL</t>
  </si>
  <si>
    <t>RECOLLIDA I EVACUACIÓ D'AIGÜES PLUVIALS</t>
  </si>
  <si>
    <t>INSTAL·LACIÓ DE MEGAFONIA</t>
  </si>
  <si>
    <t>Total/CAP</t>
  </si>
  <si>
    <t>Categoria 2</t>
  </si>
  <si>
    <t>Categoria 3</t>
  </si>
  <si>
    <t>Categoria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</si>
</sst>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9"/>
      <name val="Calibri"/>
      <family val="2"/>
    </font>
    <font>
      <sz val="10"/>
      <color indexed="8"/>
      <name val="Calibri"/>
      <family val="2"/>
    </font>
    <font>
      <sz val="10"/>
      <color theme="9" tint="-0.249977111117893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0" fontId="2" fillId="3" borderId="1" xfId="0" applyFont="1" applyFill="1" applyBorder="1" applyAlignment="1">
      <alignment wrapText="1"/>
    </xf>
    <xf numFmtId="0" fontId="3" fillId="0" borderId="2" xfId="0" applyFont="1" applyBorder="1" applyAlignment="1">
      <alignment horizontal="center" textRotation="45"/>
    </xf>
    <xf numFmtId="0" fontId="4" fillId="4" borderId="2" xfId="0" applyFont="1" applyFill="1" applyBorder="1" applyAlignment="1">
      <alignment horizontal="center" textRotation="45"/>
    </xf>
    <xf numFmtId="2" fontId="4" fillId="4" borderId="2" xfId="0" applyNumberFormat="1" applyFont="1" applyFill="1" applyBorder="1" applyAlignment="1">
      <alignment horizontal="center" textRotation="45"/>
    </xf>
    <xf numFmtId="0" fontId="5" fillId="0" borderId="0" xfId="0" applyFont="1"/>
    <xf numFmtId="0" fontId="6" fillId="2" borderId="3" xfId="1" applyFont="1" applyBorder="1"/>
    <xf numFmtId="0" fontId="6" fillId="2" borderId="0" xfId="1" applyFont="1" applyAlignment="1">
      <alignment horizontal="center"/>
    </xf>
    <xf numFmtId="2" fontId="6" fillId="2" borderId="0" xfId="1" applyNumberFormat="1" applyFont="1" applyAlignment="1">
      <alignment horizontal="center"/>
    </xf>
    <xf numFmtId="0" fontId="7" fillId="0" borderId="4" xfId="0" applyFont="1" applyBorder="1" applyAlignment="1">
      <alignment horizontal="left" indent="4"/>
    </xf>
    <xf numFmtId="0" fontId="0" fillId="5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6" xfId="0" applyFont="1" applyBorder="1" applyAlignment="1">
      <alignment horizontal="left" indent="4"/>
    </xf>
    <xf numFmtId="0" fontId="7" fillId="3" borderId="4" xfId="0" applyFont="1" applyFill="1" applyBorder="1" applyAlignment="1">
      <alignment horizontal="left" indent="4"/>
    </xf>
    <xf numFmtId="0" fontId="0" fillId="0" borderId="7" xfId="0" applyBorder="1" applyAlignment="1">
      <alignment horizontal="center"/>
    </xf>
    <xf numFmtId="0" fontId="7" fillId="6" borderId="3" xfId="0" applyFont="1" applyFill="1" applyBorder="1" applyAlignment="1">
      <alignment horizontal="left" indent="4"/>
    </xf>
    <xf numFmtId="0" fontId="7" fillId="6" borderId="0" xfId="0" applyFont="1" applyFill="1" applyAlignment="1">
      <alignment horizontal="center"/>
    </xf>
    <xf numFmtId="0" fontId="7" fillId="0" borderId="4" xfId="0" applyFont="1" applyBorder="1" applyAlignment="1">
      <alignment horizontal="left" indent="6"/>
    </xf>
    <xf numFmtId="0" fontId="0" fillId="0" borderId="8" xfId="0" applyBorder="1" applyAlignment="1">
      <alignment horizontal="center"/>
    </xf>
    <xf numFmtId="0" fontId="7" fillId="0" borderId="3" xfId="0" applyFont="1" applyBorder="1" applyAlignment="1">
      <alignment horizontal="left" indent="4"/>
    </xf>
    <xf numFmtId="0" fontId="0" fillId="0" borderId="0" xfId="0" applyAlignment="1">
      <alignment horizontal="center"/>
    </xf>
    <xf numFmtId="2" fontId="0" fillId="0" borderId="0" xfId="0" applyNumberFormat="1"/>
  </cellXfs>
  <cellStyles count="2">
    <cellStyle name="60% - Accent1" xfId="1"/>
    <cellStyle name="Normal" xfId="0" builtinId="0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044190742Z\Configuraci&#243;n%20local\Archivos%20temporales%20de%20Internet\Content.Outlook\0R366XBS\Inventari_Legio_ICS%20v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ari centres_no CAP Bages"/>
      <sheetName val="Edificis"/>
      <sheetName val="FAMÍLIES LEG"/>
      <sheetName val="Hoja3"/>
    </sheetNames>
    <sheetDataSet>
      <sheetData sheetId="0"/>
      <sheetData sheetId="1">
        <row r="2">
          <cell r="A2" t="str">
            <v>CAP Anoia</v>
          </cell>
        </row>
        <row r="3">
          <cell r="A3" t="str">
            <v>CAP Artés</v>
          </cell>
        </row>
        <row r="4">
          <cell r="A4" t="str">
            <v xml:space="preserve">CAP Berguedà </v>
          </cell>
        </row>
        <row r="5">
          <cell r="A5" t="str">
            <v>CAP Calaf</v>
          </cell>
        </row>
        <row r="6">
          <cell r="A6" t="str">
            <v>CAP Callús</v>
          </cell>
        </row>
        <row r="7">
          <cell r="A7" t="str">
            <v>CAP Capellades</v>
          </cell>
        </row>
        <row r="8">
          <cell r="A8" t="str">
            <v>CAP Cardona</v>
          </cell>
        </row>
        <row r="9">
          <cell r="A9" t="str">
            <v>CAP Castellbell i el Vilar</v>
          </cell>
        </row>
        <row r="10">
          <cell r="A10" t="str">
            <v>CAP Gironella</v>
          </cell>
        </row>
        <row r="11">
          <cell r="A11" t="str">
            <v>CAP Guardiola de Berguedà</v>
          </cell>
        </row>
        <row r="12">
          <cell r="A12" t="str">
            <v>CAP Manlleu</v>
          </cell>
        </row>
        <row r="13">
          <cell r="A13" t="str">
            <v>CAP Moià</v>
          </cell>
        </row>
        <row r="14">
          <cell r="A14" t="str">
            <v>CAP Monistrol de Montserrat</v>
          </cell>
        </row>
        <row r="15">
          <cell r="A15" t="str">
            <v>CAP Navarcles</v>
          </cell>
        </row>
        <row r="16">
          <cell r="A16" t="str">
            <v>CAP Navàs</v>
          </cell>
        </row>
        <row r="17">
          <cell r="A17" t="str">
            <v xml:space="preserve">CAP Osona </v>
          </cell>
        </row>
        <row r="18">
          <cell r="A18" t="str">
            <v>CAP Piera</v>
          </cell>
        </row>
        <row r="19">
          <cell r="A19" t="str">
            <v>CAP Piera (Mòduls)</v>
          </cell>
        </row>
        <row r="20">
          <cell r="A20" t="str">
            <v>CAP Prats de Lluçanès</v>
          </cell>
        </row>
        <row r="21">
          <cell r="A21" t="str">
            <v>CAP Puig-Reig</v>
          </cell>
        </row>
        <row r="22">
          <cell r="A22" t="str">
            <v>CAP Roda de Ter</v>
          </cell>
        </row>
        <row r="23">
          <cell r="A23" t="str">
            <v xml:space="preserve">CAP Sagrada Família </v>
          </cell>
        </row>
        <row r="24">
          <cell r="A24" t="str">
            <v>CAP Sallent</v>
          </cell>
        </row>
        <row r="25">
          <cell r="A25" t="str">
            <v>CAP Sant Fruitós de Bages</v>
          </cell>
        </row>
        <row r="26">
          <cell r="A26" t="str">
            <v>CAP Sant Fruitós de Bages (Pediatria)</v>
          </cell>
        </row>
        <row r="27">
          <cell r="A27" t="str">
            <v>CAP Sant Hipòlit de Voltregà</v>
          </cell>
        </row>
        <row r="28">
          <cell r="A28" t="str">
            <v>CAP Sant Joan Vilatorrada</v>
          </cell>
        </row>
        <row r="29">
          <cell r="A29" t="str">
            <v>CAP Sant Quirze de Besora</v>
          </cell>
        </row>
        <row r="30">
          <cell r="A30" t="str">
            <v>CAP Sant Vicenç de Castellet</v>
          </cell>
        </row>
        <row r="31">
          <cell r="A31" t="str">
            <v>CAP Santa Coloma de Queralt</v>
          </cell>
        </row>
        <row r="32">
          <cell r="A32" t="str">
            <v>CAP Santa Eugènia de Berga</v>
          </cell>
        </row>
        <row r="33">
          <cell r="A33" t="str">
            <v>CAP Santa Margarida de Montbui</v>
          </cell>
        </row>
        <row r="34">
          <cell r="A34" t="str">
            <v>CAP Santpedor</v>
          </cell>
        </row>
        <row r="35">
          <cell r="A35" t="str">
            <v>CAP Súria</v>
          </cell>
        </row>
        <row r="36">
          <cell r="A36" t="str">
            <v>CAP Tona</v>
          </cell>
        </row>
        <row r="37">
          <cell r="A37" t="str">
            <v>CAP Torelló</v>
          </cell>
        </row>
        <row r="38">
          <cell r="A38" t="str">
            <v>CAP Vacarisses</v>
          </cell>
        </row>
        <row r="39">
          <cell r="A39" t="str">
            <v>CAP Vallfogona de Riucorb</v>
          </cell>
        </row>
        <row r="40">
          <cell r="A40" t="str">
            <v>CAP Vilanova del Camí</v>
          </cell>
        </row>
        <row r="41">
          <cell r="A41" t="str">
            <v>Consultori Avinyó</v>
          </cell>
        </row>
        <row r="42">
          <cell r="A42" t="str">
            <v>Consultori Castellar de N'Hug</v>
          </cell>
        </row>
        <row r="43">
          <cell r="A43" t="str">
            <v>Consultori de Saldes</v>
          </cell>
        </row>
        <row r="44">
          <cell r="A44" t="str">
            <v>Consultori Fonollosa</v>
          </cell>
        </row>
        <row r="45">
          <cell r="A45" t="str">
            <v>Consultori Taradell</v>
          </cell>
        </row>
        <row r="46">
          <cell r="A46" t="str">
            <v>Consultori Vilada</v>
          </cell>
        </row>
        <row r="47">
          <cell r="A47" t="str">
            <v>GERÈNCIA</v>
          </cell>
        </row>
        <row r="48">
          <cell r="A48" t="str">
            <v>OFICINES GERÈNCIA TERRITORIAL</v>
          </cell>
        </row>
        <row r="49">
          <cell r="A49" t="str">
            <v>SAP ANOIA</v>
          </cell>
        </row>
        <row r="50">
          <cell r="A50" t="str">
            <v>SAP BAGES - BERGUEDÀ - SOLSONÈS</v>
          </cell>
        </row>
        <row r="51">
          <cell r="A51" t="str">
            <v>SAP OSONA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tabSelected="1" zoomScaleNormal="100" workbookViewId="0">
      <pane xSplit="1" ySplit="1" topLeftCell="B2" activePane="bottomRight" state="frozen"/>
      <selection pane="topRight" activeCell="D1" sqref="D1"/>
      <selection pane="bottomLeft" activeCell="A2" sqref="A2"/>
      <selection pane="bottomRight" activeCell="D4" sqref="D4"/>
    </sheetView>
  </sheetViews>
  <sheetFormatPr defaultColWidth="9.140625" defaultRowHeight="15" x14ac:dyDescent="0.25"/>
  <cols>
    <col min="1" max="1" width="72.140625" bestFit="1" customWidth="1"/>
    <col min="2" max="22" width="9.140625" style="22"/>
    <col min="23" max="24" width="10.28515625" style="12" customWidth="1"/>
    <col min="25" max="25" width="10.28515625" style="13" customWidth="1"/>
    <col min="26" max="26" width="10.28515625" style="22" customWidth="1"/>
  </cols>
  <sheetData>
    <row r="1" spans="1:27" s="5" customFormat="1" ht="68.25" x14ac:dyDescent="0.2">
      <c r="A1" s="1">
        <f>COUNTA(B1:V1)</f>
        <v>21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3" t="s">
        <v>21</v>
      </c>
      <c r="X1" s="3" t="s">
        <v>22</v>
      </c>
      <c r="Y1" s="4" t="s">
        <v>23</v>
      </c>
      <c r="Z1" s="3" t="s">
        <v>24</v>
      </c>
      <c r="AA1" s="3" t="s">
        <v>25</v>
      </c>
    </row>
    <row r="2" spans="1:27" x14ac:dyDescent="0.25">
      <c r="A2" s="6" t="s">
        <v>26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8"/>
      <c r="Z2" s="8"/>
      <c r="AA2" s="8">
        <f>SUM(Z3:Z15)/$A$1</f>
        <v>33.85857142857143</v>
      </c>
    </row>
    <row r="3" spans="1:27" x14ac:dyDescent="0.25">
      <c r="A3" s="9" t="s">
        <v>27</v>
      </c>
      <c r="B3" s="10">
        <v>1</v>
      </c>
      <c r="C3" s="11">
        <v>1</v>
      </c>
      <c r="D3" s="10">
        <v>1</v>
      </c>
      <c r="E3" s="11">
        <v>1</v>
      </c>
      <c r="F3" s="10">
        <v>1</v>
      </c>
      <c r="G3" s="11">
        <v>1</v>
      </c>
      <c r="H3" s="10">
        <v>1</v>
      </c>
      <c r="I3" s="11">
        <v>1</v>
      </c>
      <c r="J3" s="10">
        <v>1</v>
      </c>
      <c r="K3" s="11">
        <v>1</v>
      </c>
      <c r="L3" s="10">
        <v>1</v>
      </c>
      <c r="M3" s="11">
        <v>1</v>
      </c>
      <c r="N3" s="10">
        <v>1</v>
      </c>
      <c r="O3" s="11">
        <v>1</v>
      </c>
      <c r="P3" s="10">
        <v>1</v>
      </c>
      <c r="Q3" s="11">
        <v>1</v>
      </c>
      <c r="R3" s="10">
        <v>1</v>
      </c>
      <c r="S3" s="11">
        <v>1</v>
      </c>
      <c r="T3" s="10">
        <v>1</v>
      </c>
      <c r="U3" s="11">
        <v>1</v>
      </c>
      <c r="V3" s="11">
        <v>1</v>
      </c>
      <c r="W3" s="12">
        <f>SUM(B3:V3)</f>
        <v>21</v>
      </c>
      <c r="X3" s="12">
        <f>COUNT(#REF!)</f>
        <v>0</v>
      </c>
      <c r="Y3" s="13">
        <v>8</v>
      </c>
      <c r="Z3" s="13">
        <f>Y3*W3</f>
        <v>168</v>
      </c>
      <c r="AA3">
        <v>2</v>
      </c>
    </row>
    <row r="4" spans="1:27" x14ac:dyDescent="0.25">
      <c r="A4" s="9" t="s">
        <v>28</v>
      </c>
      <c r="B4" s="10">
        <v>0</v>
      </c>
      <c r="C4" s="11"/>
      <c r="D4" s="10"/>
      <c r="E4" s="11"/>
      <c r="F4" s="10"/>
      <c r="G4" s="11">
        <v>6</v>
      </c>
      <c r="H4" s="10">
        <v>19</v>
      </c>
      <c r="I4" s="11">
        <v>3</v>
      </c>
      <c r="J4" s="10">
        <v>5</v>
      </c>
      <c r="K4" s="11"/>
      <c r="L4" s="10">
        <v>8</v>
      </c>
      <c r="M4" s="11">
        <v>6</v>
      </c>
      <c r="N4" s="10">
        <v>3</v>
      </c>
      <c r="O4" s="11">
        <v>15</v>
      </c>
      <c r="P4" s="10">
        <v>17</v>
      </c>
      <c r="Q4" s="11">
        <v>4</v>
      </c>
      <c r="R4" s="10"/>
      <c r="S4" s="11">
        <v>15</v>
      </c>
      <c r="T4" s="10">
        <v>10</v>
      </c>
      <c r="U4" s="11">
        <v>8</v>
      </c>
      <c r="V4" s="11">
        <v>2</v>
      </c>
      <c r="W4" s="12">
        <f t="shared" ref="W4:W67" si="0">SUM(B4:V4)</f>
        <v>121</v>
      </c>
      <c r="Y4" s="13">
        <f>0.08*4+0.08*2+1</f>
        <v>1.48</v>
      </c>
      <c r="Z4" s="13">
        <f>Y4*W4</f>
        <v>179.07999999999998</v>
      </c>
      <c r="AA4">
        <v>2</v>
      </c>
    </row>
    <row r="5" spans="1:27" x14ac:dyDescent="0.25">
      <c r="A5" s="14" t="s">
        <v>29</v>
      </c>
      <c r="B5" s="10">
        <v>0</v>
      </c>
      <c r="C5" s="11"/>
      <c r="D5" s="10"/>
      <c r="E5" s="11"/>
      <c r="F5" s="10"/>
      <c r="G5" s="11"/>
      <c r="H5" s="10"/>
      <c r="I5" s="11"/>
      <c r="J5" s="10"/>
      <c r="K5" s="11"/>
      <c r="L5" s="10"/>
      <c r="M5" s="11"/>
      <c r="N5" s="10"/>
      <c r="O5" s="11"/>
      <c r="P5" s="10"/>
      <c r="Q5" s="11"/>
      <c r="R5" s="10"/>
      <c r="S5" s="11"/>
      <c r="T5" s="10"/>
      <c r="U5" s="11"/>
      <c r="V5" s="11"/>
      <c r="W5" s="12">
        <f t="shared" si="0"/>
        <v>0</v>
      </c>
      <c r="Y5" s="13">
        <f>0.33*4+3*0.2</f>
        <v>1.9200000000000002</v>
      </c>
      <c r="Z5" s="13">
        <f>Y5*W5</f>
        <v>0</v>
      </c>
      <c r="AA5">
        <v>2</v>
      </c>
    </row>
    <row r="6" spans="1:27" x14ac:dyDescent="0.25">
      <c r="A6" s="14" t="s">
        <v>30</v>
      </c>
      <c r="B6" s="10">
        <v>0</v>
      </c>
      <c r="C6" s="11"/>
      <c r="D6" s="10"/>
      <c r="E6" s="11"/>
      <c r="F6" s="10"/>
      <c r="G6" s="11"/>
      <c r="H6" s="10"/>
      <c r="I6" s="11"/>
      <c r="J6" s="10"/>
      <c r="K6" s="11"/>
      <c r="L6" s="10"/>
      <c r="M6" s="11"/>
      <c r="N6" s="10"/>
      <c r="O6" s="11"/>
      <c r="P6" s="10"/>
      <c r="Q6" s="11"/>
      <c r="R6" s="10"/>
      <c r="S6" s="11"/>
      <c r="T6" s="10"/>
      <c r="U6" s="11"/>
      <c r="V6" s="11"/>
      <c r="W6" s="12">
        <f t="shared" si="0"/>
        <v>0</v>
      </c>
      <c r="Y6" s="13">
        <f>0.16*4+0.08*2+0.08*2+0.33+0.75*0.2</f>
        <v>1.44</v>
      </c>
      <c r="Z6" s="13">
        <f>Y6*W6</f>
        <v>0</v>
      </c>
      <c r="AA6">
        <v>2</v>
      </c>
    </row>
    <row r="7" spans="1:27" x14ac:dyDescent="0.25">
      <c r="A7" s="14" t="s">
        <v>31</v>
      </c>
      <c r="B7" s="10">
        <v>0</v>
      </c>
      <c r="C7" s="11"/>
      <c r="D7" s="10"/>
      <c r="E7" s="11"/>
      <c r="F7" s="10"/>
      <c r="G7" s="11"/>
      <c r="H7" s="10"/>
      <c r="I7" s="11"/>
      <c r="J7" s="10"/>
      <c r="K7" s="11"/>
      <c r="L7" s="10"/>
      <c r="M7" s="11"/>
      <c r="N7" s="10"/>
      <c r="O7" s="11"/>
      <c r="P7" s="10"/>
      <c r="Q7" s="11"/>
      <c r="R7" s="10"/>
      <c r="S7" s="11"/>
      <c r="T7" s="10"/>
      <c r="U7" s="11"/>
      <c r="V7" s="11"/>
      <c r="W7" s="12">
        <f t="shared" si="0"/>
        <v>0</v>
      </c>
      <c r="Y7" s="13">
        <f>0.16*4+0.08*2+0.08*2+0.33+0.75*0.2</f>
        <v>1.44</v>
      </c>
      <c r="Z7" s="13"/>
      <c r="AA7">
        <v>2</v>
      </c>
    </row>
    <row r="8" spans="1:27" x14ac:dyDescent="0.25">
      <c r="A8" s="14" t="s">
        <v>32</v>
      </c>
      <c r="B8" s="10">
        <v>13</v>
      </c>
      <c r="C8" s="11">
        <v>16</v>
      </c>
      <c r="D8" s="10">
        <v>12</v>
      </c>
      <c r="E8" s="11">
        <v>19</v>
      </c>
      <c r="F8" s="10">
        <v>12</v>
      </c>
      <c r="G8" s="11">
        <v>14</v>
      </c>
      <c r="H8" s="10">
        <v>78</v>
      </c>
      <c r="I8" s="11">
        <v>10</v>
      </c>
      <c r="J8" s="10">
        <v>25</v>
      </c>
      <c r="K8" s="11">
        <v>11</v>
      </c>
      <c r="L8" s="10">
        <v>32</v>
      </c>
      <c r="M8" s="11">
        <v>28</v>
      </c>
      <c r="N8" s="10">
        <v>10</v>
      </c>
      <c r="O8" s="11">
        <v>36</v>
      </c>
      <c r="P8" s="10">
        <v>51</v>
      </c>
      <c r="Q8" s="11">
        <v>20</v>
      </c>
      <c r="R8" s="10">
        <v>11</v>
      </c>
      <c r="S8" s="11">
        <v>44</v>
      </c>
      <c r="T8" s="10">
        <v>31</v>
      </c>
      <c r="U8" s="11">
        <v>38</v>
      </c>
      <c r="V8" s="11">
        <v>7</v>
      </c>
      <c r="W8" s="12">
        <f t="shared" si="0"/>
        <v>518</v>
      </c>
      <c r="Y8" s="13">
        <f>0.08*4+0.25</f>
        <v>0.57000000000000006</v>
      </c>
      <c r="Z8" s="13">
        <f>Y8*W8</f>
        <v>295.26000000000005</v>
      </c>
      <c r="AA8">
        <v>2</v>
      </c>
    </row>
    <row r="9" spans="1:27" x14ac:dyDescent="0.25">
      <c r="A9" s="14" t="s">
        <v>33</v>
      </c>
      <c r="B9" s="10"/>
      <c r="C9" s="11"/>
      <c r="D9" s="10"/>
      <c r="E9" s="11"/>
      <c r="F9" s="10"/>
      <c r="G9" s="11"/>
      <c r="H9" s="10"/>
      <c r="I9" s="11"/>
      <c r="J9" s="10"/>
      <c r="K9" s="11"/>
      <c r="L9" s="10"/>
      <c r="M9" s="11"/>
      <c r="N9" s="10"/>
      <c r="O9" s="11"/>
      <c r="P9" s="10"/>
      <c r="Q9" s="11"/>
      <c r="R9" s="10"/>
      <c r="S9" s="11"/>
      <c r="T9" s="10"/>
      <c r="U9" s="11"/>
      <c r="V9" s="11"/>
      <c r="W9" s="12">
        <f t="shared" si="0"/>
        <v>0</v>
      </c>
      <c r="X9" s="12">
        <f>COUNT(#REF!)</f>
        <v>0</v>
      </c>
      <c r="Y9" s="13">
        <f>0.75*4+0.08*2+4</f>
        <v>7.16</v>
      </c>
      <c r="Z9" s="13">
        <f>Y9*X9</f>
        <v>0</v>
      </c>
      <c r="AA9">
        <v>2</v>
      </c>
    </row>
    <row r="10" spans="1:27" x14ac:dyDescent="0.25">
      <c r="A10" s="14" t="s">
        <v>34</v>
      </c>
      <c r="B10" s="10"/>
      <c r="C10" s="11"/>
      <c r="D10" s="10"/>
      <c r="E10" s="11"/>
      <c r="F10" s="10"/>
      <c r="G10" s="11"/>
      <c r="H10" s="10"/>
      <c r="I10" s="11"/>
      <c r="J10" s="10"/>
      <c r="K10" s="11"/>
      <c r="L10" s="10"/>
      <c r="M10" s="11"/>
      <c r="N10" s="10"/>
      <c r="O10" s="11"/>
      <c r="P10" s="10"/>
      <c r="Q10" s="11"/>
      <c r="R10" s="10"/>
      <c r="S10" s="11"/>
      <c r="T10" s="10"/>
      <c r="U10" s="11"/>
      <c r="V10" s="11"/>
      <c r="W10" s="12">
        <f t="shared" si="0"/>
        <v>0</v>
      </c>
      <c r="Y10" s="13">
        <v>3</v>
      </c>
      <c r="Z10" s="13"/>
      <c r="AA10">
        <v>2</v>
      </c>
    </row>
    <row r="11" spans="1:27" x14ac:dyDescent="0.25">
      <c r="A11" s="14" t="s">
        <v>35</v>
      </c>
      <c r="B11" s="10"/>
      <c r="C11" s="11"/>
      <c r="D11" s="10"/>
      <c r="E11" s="11"/>
      <c r="F11" s="10"/>
      <c r="G11" s="11">
        <v>1</v>
      </c>
      <c r="H11" s="10">
        <v>1</v>
      </c>
      <c r="I11" s="11">
        <v>1</v>
      </c>
      <c r="J11" s="10">
        <v>1</v>
      </c>
      <c r="K11" s="11"/>
      <c r="L11" s="10">
        <v>1</v>
      </c>
      <c r="M11" s="11">
        <v>1</v>
      </c>
      <c r="N11" s="10">
        <v>1</v>
      </c>
      <c r="O11" s="11">
        <v>1</v>
      </c>
      <c r="P11" s="10">
        <v>1</v>
      </c>
      <c r="Q11" s="11"/>
      <c r="R11" s="10"/>
      <c r="S11" s="11">
        <v>1</v>
      </c>
      <c r="T11" s="10">
        <v>1</v>
      </c>
      <c r="U11" s="11">
        <v>1</v>
      </c>
      <c r="V11" s="11">
        <v>1</v>
      </c>
      <c r="W11" s="12">
        <f t="shared" si="0"/>
        <v>13</v>
      </c>
      <c r="Y11" s="13">
        <f>0.5*4+0.5*2+0.25</f>
        <v>3.25</v>
      </c>
      <c r="Z11" s="13">
        <f>Y11*W11</f>
        <v>42.25</v>
      </c>
      <c r="AA11">
        <v>2</v>
      </c>
    </row>
    <row r="12" spans="1:27" x14ac:dyDescent="0.25">
      <c r="A12" s="14" t="s">
        <v>36</v>
      </c>
      <c r="B12" s="10"/>
      <c r="C12" s="11"/>
      <c r="D12" s="10"/>
      <c r="E12" s="11"/>
      <c r="F12" s="10"/>
      <c r="G12" s="11"/>
      <c r="H12" s="10">
        <v>1</v>
      </c>
      <c r="I12" s="11">
        <v>1</v>
      </c>
      <c r="J12" s="10">
        <v>1</v>
      </c>
      <c r="K12" s="11"/>
      <c r="L12" s="10">
        <v>1</v>
      </c>
      <c r="M12" s="11">
        <v>1</v>
      </c>
      <c r="N12" s="10">
        <v>1</v>
      </c>
      <c r="O12" s="11">
        <v>1</v>
      </c>
      <c r="P12" s="10">
        <v>1</v>
      </c>
      <c r="Q12" s="11"/>
      <c r="R12" s="10"/>
      <c r="S12" s="11">
        <v>1</v>
      </c>
      <c r="T12" s="10">
        <v>1</v>
      </c>
      <c r="U12" s="11">
        <v>1</v>
      </c>
      <c r="V12" s="11">
        <v>1</v>
      </c>
      <c r="W12" s="12">
        <f t="shared" si="0"/>
        <v>12</v>
      </c>
      <c r="Z12" s="13">
        <f>Y12*W12</f>
        <v>0</v>
      </c>
      <c r="AA12">
        <v>2</v>
      </c>
    </row>
    <row r="13" spans="1:27" x14ac:dyDescent="0.25">
      <c r="A13" s="9" t="s">
        <v>37</v>
      </c>
      <c r="B13" s="10">
        <v>3</v>
      </c>
      <c r="C13" s="11">
        <v>3</v>
      </c>
      <c r="D13" s="10">
        <v>2</v>
      </c>
      <c r="E13" s="11"/>
      <c r="F13" s="10">
        <v>1</v>
      </c>
      <c r="G13" s="11">
        <v>2</v>
      </c>
      <c r="H13" s="10">
        <v>15</v>
      </c>
      <c r="I13" s="11">
        <v>1</v>
      </c>
      <c r="J13" s="10"/>
      <c r="K13" s="11"/>
      <c r="L13" s="10"/>
      <c r="M13" s="11"/>
      <c r="N13" s="10"/>
      <c r="O13" s="11"/>
      <c r="P13" s="10">
        <v>18</v>
      </c>
      <c r="Q13" s="11"/>
      <c r="R13" s="10"/>
      <c r="S13" s="11">
        <v>4</v>
      </c>
      <c r="T13" s="10">
        <v>4</v>
      </c>
      <c r="U13" s="11">
        <v>6</v>
      </c>
      <c r="V13" s="11"/>
      <c r="W13" s="12">
        <f t="shared" si="0"/>
        <v>59</v>
      </c>
      <c r="Y13" s="13">
        <f>0.08*4</f>
        <v>0.32</v>
      </c>
      <c r="Z13" s="13">
        <f>Y13*W13</f>
        <v>18.88</v>
      </c>
      <c r="AA13">
        <v>2</v>
      </c>
    </row>
    <row r="14" spans="1:27" x14ac:dyDescent="0.25">
      <c r="A14" s="9" t="s">
        <v>38</v>
      </c>
      <c r="B14" s="10"/>
      <c r="C14" s="11"/>
      <c r="D14" s="10"/>
      <c r="E14" s="11"/>
      <c r="F14" s="10"/>
      <c r="G14" s="11"/>
      <c r="H14" s="10"/>
      <c r="I14" s="11"/>
      <c r="J14" s="10"/>
      <c r="K14" s="11"/>
      <c r="L14" s="10"/>
      <c r="M14" s="11"/>
      <c r="N14" s="10"/>
      <c r="O14" s="11"/>
      <c r="P14" s="10"/>
      <c r="Q14" s="11"/>
      <c r="R14" s="10"/>
      <c r="S14" s="11"/>
      <c r="T14" s="10"/>
      <c r="U14" s="11"/>
      <c r="V14" s="11"/>
      <c r="W14" s="12">
        <f t="shared" si="0"/>
        <v>0</v>
      </c>
      <c r="Y14" s="13">
        <f>0.03*4+0.08*2+0.08</f>
        <v>0.36000000000000004</v>
      </c>
      <c r="Z14" s="13"/>
      <c r="AA14">
        <v>2</v>
      </c>
    </row>
    <row r="15" spans="1:27" x14ac:dyDescent="0.25">
      <c r="A15" s="9" t="s">
        <v>39</v>
      </c>
      <c r="B15" s="10">
        <v>1</v>
      </c>
      <c r="C15" s="11"/>
      <c r="D15" s="10"/>
      <c r="E15" s="11"/>
      <c r="F15" s="10"/>
      <c r="G15" s="11"/>
      <c r="H15" s="10">
        <v>10</v>
      </c>
      <c r="I15" s="11"/>
      <c r="J15" s="10"/>
      <c r="K15" s="11"/>
      <c r="L15" s="10"/>
      <c r="M15" s="11"/>
      <c r="N15" s="10"/>
      <c r="O15" s="11"/>
      <c r="P15" s="10">
        <v>10</v>
      </c>
      <c r="Q15" s="11"/>
      <c r="R15" s="10"/>
      <c r="S15" s="11"/>
      <c r="T15" s="10"/>
      <c r="U15" s="11"/>
      <c r="V15" s="11"/>
      <c r="W15" s="12">
        <f t="shared" si="0"/>
        <v>21</v>
      </c>
      <c r="Y15" s="13">
        <f>0.03*4+0.08*2+0.08</f>
        <v>0.36000000000000004</v>
      </c>
      <c r="Z15" s="13">
        <f>Y15*W15</f>
        <v>7.5600000000000005</v>
      </c>
      <c r="AA15">
        <v>2</v>
      </c>
    </row>
    <row r="16" spans="1:27" x14ac:dyDescent="0.25">
      <c r="A16" s="6" t="s">
        <v>40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8"/>
      <c r="AA16" s="8"/>
    </row>
    <row r="17" spans="1:27" x14ac:dyDescent="0.25">
      <c r="A17" s="14" t="s">
        <v>41</v>
      </c>
      <c r="B17" s="10">
        <v>1</v>
      </c>
      <c r="C17" s="11">
        <v>1</v>
      </c>
      <c r="D17" s="10">
        <v>1</v>
      </c>
      <c r="E17" s="11">
        <v>1</v>
      </c>
      <c r="F17" s="10">
        <v>1</v>
      </c>
      <c r="G17" s="11">
        <v>1</v>
      </c>
      <c r="H17" s="10">
        <v>1</v>
      </c>
      <c r="I17" s="11">
        <v>1</v>
      </c>
      <c r="J17" s="10">
        <v>1</v>
      </c>
      <c r="K17" s="11">
        <v>1</v>
      </c>
      <c r="L17" s="10">
        <v>1</v>
      </c>
      <c r="M17" s="11">
        <v>1</v>
      </c>
      <c r="N17" s="10">
        <v>1</v>
      </c>
      <c r="O17" s="11">
        <v>1</v>
      </c>
      <c r="P17" s="10">
        <v>1</v>
      </c>
      <c r="Q17" s="11">
        <v>1</v>
      </c>
      <c r="R17" s="10">
        <v>1</v>
      </c>
      <c r="S17" s="11">
        <v>1</v>
      </c>
      <c r="T17" s="10">
        <v>1</v>
      </c>
      <c r="U17" s="11">
        <v>2</v>
      </c>
      <c r="V17" s="11">
        <v>1</v>
      </c>
      <c r="W17" s="12">
        <f t="shared" si="0"/>
        <v>22</v>
      </c>
      <c r="Z17" s="13"/>
    </row>
    <row r="18" spans="1:27" x14ac:dyDescent="0.25">
      <c r="A18" s="14" t="s">
        <v>42</v>
      </c>
      <c r="B18" s="10">
        <v>3</v>
      </c>
      <c r="C18" s="11">
        <v>3</v>
      </c>
      <c r="D18" s="10">
        <v>4</v>
      </c>
      <c r="E18" s="11">
        <v>2</v>
      </c>
      <c r="F18" s="10">
        <v>3</v>
      </c>
      <c r="G18" s="11">
        <v>4</v>
      </c>
      <c r="H18" s="10">
        <v>6</v>
      </c>
      <c r="I18" s="11">
        <v>2</v>
      </c>
      <c r="J18" s="10">
        <v>6</v>
      </c>
      <c r="K18" s="11">
        <v>3</v>
      </c>
      <c r="L18" s="10">
        <v>5</v>
      </c>
      <c r="M18" s="11">
        <v>6</v>
      </c>
      <c r="N18" s="10">
        <v>2</v>
      </c>
      <c r="O18" s="11">
        <v>12</v>
      </c>
      <c r="P18" s="10">
        <v>8</v>
      </c>
      <c r="Q18" s="11">
        <v>2</v>
      </c>
      <c r="R18" s="10">
        <v>2</v>
      </c>
      <c r="S18" s="11">
        <v>5</v>
      </c>
      <c r="T18" s="10">
        <v>6</v>
      </c>
      <c r="U18" s="11">
        <v>6</v>
      </c>
      <c r="V18" s="11">
        <v>4</v>
      </c>
      <c r="W18" s="12">
        <f t="shared" si="0"/>
        <v>94</v>
      </c>
      <c r="Z18" s="13"/>
    </row>
    <row r="19" spans="1:27" x14ac:dyDescent="0.25">
      <c r="A19" s="6" t="s">
        <v>43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  <c r="Z19" s="8"/>
      <c r="AA19" s="8">
        <f>SUM(Z20:Z23)/$A$1</f>
        <v>14.547619047619047</v>
      </c>
    </row>
    <row r="20" spans="1:27" x14ac:dyDescent="0.25">
      <c r="A20" s="14" t="s">
        <v>44</v>
      </c>
      <c r="B20" s="10">
        <v>1</v>
      </c>
      <c r="C20" s="11">
        <v>1</v>
      </c>
      <c r="D20" s="10">
        <v>1</v>
      </c>
      <c r="E20" s="11"/>
      <c r="F20" s="10">
        <v>1</v>
      </c>
      <c r="G20" s="11">
        <v>1</v>
      </c>
      <c r="H20" s="10">
        <v>1</v>
      </c>
      <c r="I20" s="11">
        <v>1</v>
      </c>
      <c r="J20" s="10">
        <v>2</v>
      </c>
      <c r="K20" s="11">
        <v>1</v>
      </c>
      <c r="L20" s="10">
        <v>1</v>
      </c>
      <c r="M20" s="11">
        <v>1</v>
      </c>
      <c r="N20" s="10">
        <v>1</v>
      </c>
      <c r="O20" s="11">
        <v>1</v>
      </c>
      <c r="P20" s="10">
        <v>1</v>
      </c>
      <c r="Q20" s="11"/>
      <c r="R20" s="10">
        <v>1</v>
      </c>
      <c r="S20" s="11">
        <v>1</v>
      </c>
      <c r="T20" s="10">
        <v>1</v>
      </c>
      <c r="U20" s="11">
        <v>1</v>
      </c>
      <c r="V20" s="11"/>
      <c r="W20" s="12">
        <f t="shared" si="0"/>
        <v>19</v>
      </c>
      <c r="Y20" s="13">
        <v>10</v>
      </c>
      <c r="Z20" s="13">
        <f>Y20*W20</f>
        <v>190</v>
      </c>
      <c r="AA20">
        <v>1</v>
      </c>
    </row>
    <row r="21" spans="1:27" x14ac:dyDescent="0.25">
      <c r="A21" s="14" t="s">
        <v>45</v>
      </c>
      <c r="B21" s="10"/>
      <c r="C21" s="11"/>
      <c r="D21" s="10"/>
      <c r="E21" s="11">
        <v>1</v>
      </c>
      <c r="F21" s="10">
        <v>1</v>
      </c>
      <c r="G21" s="11"/>
      <c r="H21" s="10"/>
      <c r="I21" s="11"/>
      <c r="J21" s="10"/>
      <c r="K21" s="11"/>
      <c r="L21" s="10"/>
      <c r="M21" s="11"/>
      <c r="N21" s="10"/>
      <c r="O21" s="11">
        <v>1</v>
      </c>
      <c r="P21" s="10"/>
      <c r="Q21" s="11">
        <v>1</v>
      </c>
      <c r="R21" s="10"/>
      <c r="S21" s="11"/>
      <c r="T21" s="10"/>
      <c r="U21" s="11"/>
      <c r="V21" s="11"/>
      <c r="W21" s="12">
        <f t="shared" si="0"/>
        <v>4</v>
      </c>
      <c r="Y21" s="13">
        <v>15</v>
      </c>
      <c r="Z21" s="13">
        <f>Y21*W21</f>
        <v>60</v>
      </c>
      <c r="AA21">
        <v>1</v>
      </c>
    </row>
    <row r="22" spans="1:27" x14ac:dyDescent="0.25">
      <c r="A22" s="14" t="s">
        <v>46</v>
      </c>
      <c r="B22" s="10"/>
      <c r="C22" s="11"/>
      <c r="D22" s="10"/>
      <c r="E22" s="11"/>
      <c r="F22" s="10"/>
      <c r="G22" s="11"/>
      <c r="H22" s="10">
        <v>4</v>
      </c>
      <c r="I22" s="11"/>
      <c r="J22" s="10"/>
      <c r="K22" s="11"/>
      <c r="L22" s="10">
        <v>3</v>
      </c>
      <c r="M22" s="11"/>
      <c r="N22" s="10"/>
      <c r="O22" s="11"/>
      <c r="P22" s="10"/>
      <c r="Q22" s="11"/>
      <c r="R22" s="10"/>
      <c r="S22" s="11"/>
      <c r="T22" s="10">
        <v>1</v>
      </c>
      <c r="U22" s="11">
        <v>1</v>
      </c>
      <c r="V22" s="11"/>
      <c r="W22" s="12">
        <f t="shared" si="0"/>
        <v>9</v>
      </c>
      <c r="Y22" s="13">
        <f>5</f>
        <v>5</v>
      </c>
      <c r="Z22" s="13">
        <f>Y22*W22</f>
        <v>45</v>
      </c>
    </row>
    <row r="23" spans="1:27" x14ac:dyDescent="0.25">
      <c r="A23" s="14" t="s">
        <v>47</v>
      </c>
      <c r="B23" s="10"/>
      <c r="C23" s="11">
        <v>2</v>
      </c>
      <c r="D23" s="10">
        <v>2</v>
      </c>
      <c r="E23" s="11"/>
      <c r="F23" s="10">
        <v>5</v>
      </c>
      <c r="G23" s="11"/>
      <c r="H23" s="10">
        <v>6</v>
      </c>
      <c r="I23" s="11">
        <v>1</v>
      </c>
      <c r="J23" s="10">
        <v>4</v>
      </c>
      <c r="K23" s="11">
        <v>2</v>
      </c>
      <c r="L23" s="10">
        <v>3</v>
      </c>
      <c r="M23" s="11">
        <v>2</v>
      </c>
      <c r="N23" s="10"/>
      <c r="O23" s="11">
        <v>2</v>
      </c>
      <c r="P23" s="10">
        <v>4</v>
      </c>
      <c r="Q23" s="11"/>
      <c r="R23" s="10"/>
      <c r="S23" s="11">
        <v>4</v>
      </c>
      <c r="T23" s="10">
        <v>3</v>
      </c>
      <c r="U23" s="11">
        <v>2</v>
      </c>
      <c r="V23" s="11"/>
      <c r="W23" s="12">
        <f t="shared" si="0"/>
        <v>42</v>
      </c>
      <c r="Y23" s="13">
        <f>0.25</f>
        <v>0.25</v>
      </c>
      <c r="Z23" s="13">
        <f>Y23*W23</f>
        <v>10.5</v>
      </c>
      <c r="AA23">
        <v>1</v>
      </c>
    </row>
    <row r="24" spans="1:27" x14ac:dyDescent="0.25">
      <c r="A24" s="6" t="s">
        <v>48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  <c r="Z24" s="8"/>
      <c r="AA24" s="8">
        <f>SUM(Z25:Z58)/$A$1</f>
        <v>159.14476190476191</v>
      </c>
    </row>
    <row r="25" spans="1:27" x14ac:dyDescent="0.25">
      <c r="A25" s="15" t="s">
        <v>49</v>
      </c>
      <c r="B25" s="10">
        <v>29</v>
      </c>
      <c r="C25" s="11">
        <v>41</v>
      </c>
      <c r="D25" s="10">
        <v>10</v>
      </c>
      <c r="E25" s="11"/>
      <c r="F25" s="10">
        <v>26</v>
      </c>
      <c r="G25" s="11">
        <v>45</v>
      </c>
      <c r="H25" s="10">
        <v>138</v>
      </c>
      <c r="I25" s="11">
        <v>30</v>
      </c>
      <c r="J25" s="10">
        <v>53</v>
      </c>
      <c r="K25" s="11">
        <v>21</v>
      </c>
      <c r="L25" s="10">
        <v>19</v>
      </c>
      <c r="M25" s="11">
        <v>57</v>
      </c>
      <c r="N25" s="10">
        <v>26</v>
      </c>
      <c r="O25" s="11">
        <v>71</v>
      </c>
      <c r="P25" s="10">
        <v>86</v>
      </c>
      <c r="Q25" s="11"/>
      <c r="R25" s="10">
        <v>20</v>
      </c>
      <c r="S25" s="11">
        <v>18</v>
      </c>
      <c r="T25" s="10">
        <v>92</v>
      </c>
      <c r="U25" s="11">
        <v>66</v>
      </c>
      <c r="V25" s="11"/>
      <c r="W25" s="12">
        <f t="shared" si="0"/>
        <v>848</v>
      </c>
      <c r="Y25" s="13">
        <f>0.08*12+0.1*2+0.15</f>
        <v>1.3099999999999998</v>
      </c>
      <c r="Z25" s="13">
        <f>Y25*W25</f>
        <v>1110.8799999999999</v>
      </c>
      <c r="AA25">
        <v>3</v>
      </c>
    </row>
    <row r="26" spans="1:27" x14ac:dyDescent="0.25">
      <c r="A26" s="15" t="s">
        <v>50</v>
      </c>
      <c r="B26" s="10">
        <v>2</v>
      </c>
      <c r="C26" s="16">
        <v>2</v>
      </c>
      <c r="D26" s="10">
        <v>2</v>
      </c>
      <c r="E26" s="11">
        <v>2</v>
      </c>
      <c r="F26" s="10">
        <v>2</v>
      </c>
      <c r="G26" s="11">
        <v>2</v>
      </c>
      <c r="H26" s="10">
        <v>13</v>
      </c>
      <c r="I26" s="11"/>
      <c r="J26" s="10">
        <v>3</v>
      </c>
      <c r="K26" s="11">
        <v>3</v>
      </c>
      <c r="L26" s="10">
        <v>11</v>
      </c>
      <c r="M26" s="11">
        <v>6</v>
      </c>
      <c r="N26" s="10"/>
      <c r="O26" s="11">
        <v>17</v>
      </c>
      <c r="P26" s="10">
        <v>19</v>
      </c>
      <c r="Q26" s="11"/>
      <c r="R26" s="10">
        <v>1</v>
      </c>
      <c r="S26" s="11">
        <v>6</v>
      </c>
      <c r="T26" s="10">
        <v>2</v>
      </c>
      <c r="U26" s="11">
        <v>10</v>
      </c>
      <c r="V26" s="11"/>
      <c r="W26" s="12">
        <f t="shared" si="0"/>
        <v>103</v>
      </c>
      <c r="Y26" s="13">
        <f>0.25*12+0.5*2+0.75</f>
        <v>4.75</v>
      </c>
      <c r="Z26" s="13">
        <f t="shared" ref="Z26:Z58" si="1">Y26*W26</f>
        <v>489.25</v>
      </c>
      <c r="AA26">
        <v>3</v>
      </c>
    </row>
    <row r="27" spans="1:27" x14ac:dyDescent="0.25">
      <c r="A27" s="17" t="s">
        <v>51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2">
        <f t="shared" si="0"/>
        <v>0</v>
      </c>
      <c r="Z27" s="13">
        <f t="shared" si="1"/>
        <v>0</v>
      </c>
      <c r="AA27">
        <v>3</v>
      </c>
    </row>
    <row r="28" spans="1:27" x14ac:dyDescent="0.25">
      <c r="A28" s="19" t="s">
        <v>52</v>
      </c>
      <c r="B28" s="10">
        <v>1</v>
      </c>
      <c r="C28" s="11">
        <v>1</v>
      </c>
      <c r="D28" s="10">
        <v>1</v>
      </c>
      <c r="E28" s="11">
        <v>1</v>
      </c>
      <c r="F28" s="10">
        <v>1</v>
      </c>
      <c r="G28" s="11">
        <v>1</v>
      </c>
      <c r="H28" s="10">
        <v>1</v>
      </c>
      <c r="I28" s="11">
        <v>1</v>
      </c>
      <c r="J28" s="10">
        <v>1</v>
      </c>
      <c r="K28" s="11">
        <v>1</v>
      </c>
      <c r="L28" s="10">
        <v>1</v>
      </c>
      <c r="M28" s="11">
        <v>1</v>
      </c>
      <c r="N28" s="10">
        <v>1</v>
      </c>
      <c r="O28" s="11">
        <v>1</v>
      </c>
      <c r="P28" s="10">
        <v>1</v>
      </c>
      <c r="Q28" s="11">
        <v>1</v>
      </c>
      <c r="R28" s="10">
        <v>1</v>
      </c>
      <c r="S28" s="11">
        <v>1</v>
      </c>
      <c r="T28" s="10">
        <v>1</v>
      </c>
      <c r="U28" s="11">
        <v>1</v>
      </c>
      <c r="V28" s="11"/>
      <c r="W28" s="12">
        <f t="shared" si="0"/>
        <v>20</v>
      </c>
      <c r="Y28" s="13">
        <f>0.1*24+0.1*12+0.1+0.08+2+0.5</f>
        <v>6.2800000000000011</v>
      </c>
      <c r="Z28" s="13">
        <f t="shared" si="1"/>
        <v>125.60000000000002</v>
      </c>
      <c r="AA28">
        <v>3</v>
      </c>
    </row>
    <row r="29" spans="1:27" x14ac:dyDescent="0.25">
      <c r="A29" s="19" t="s">
        <v>53</v>
      </c>
      <c r="B29" s="10">
        <v>1</v>
      </c>
      <c r="C29" s="11">
        <v>1</v>
      </c>
      <c r="D29" s="10">
        <v>1</v>
      </c>
      <c r="E29" s="11"/>
      <c r="F29" s="10"/>
      <c r="G29" s="11">
        <v>1</v>
      </c>
      <c r="H29" s="10">
        <v>1</v>
      </c>
      <c r="I29" s="11">
        <v>1</v>
      </c>
      <c r="J29" s="10">
        <v>1</v>
      </c>
      <c r="K29" s="11">
        <v>1</v>
      </c>
      <c r="L29" s="10">
        <v>1</v>
      </c>
      <c r="M29" s="11">
        <v>1</v>
      </c>
      <c r="N29" s="10">
        <v>1</v>
      </c>
      <c r="O29" s="11">
        <v>2</v>
      </c>
      <c r="P29" s="10">
        <v>1</v>
      </c>
      <c r="Q29" s="11">
        <v>1</v>
      </c>
      <c r="R29" s="10">
        <v>1</v>
      </c>
      <c r="S29" s="11">
        <v>1</v>
      </c>
      <c r="T29" s="10">
        <v>1</v>
      </c>
      <c r="U29" s="11">
        <v>1</v>
      </c>
      <c r="V29" s="11"/>
      <c r="W29" s="12">
        <f t="shared" si="0"/>
        <v>19</v>
      </c>
      <c r="Y29" s="13">
        <f>0.2*24+0.16+4+2+4*0.25+0.33</f>
        <v>12.290000000000001</v>
      </c>
      <c r="Z29" s="13">
        <f t="shared" si="1"/>
        <v>233.51000000000002</v>
      </c>
      <c r="AA29">
        <v>3</v>
      </c>
    </row>
    <row r="30" spans="1:27" x14ac:dyDescent="0.25">
      <c r="A30" s="19" t="s">
        <v>54</v>
      </c>
      <c r="B30" s="10">
        <v>1</v>
      </c>
      <c r="C30" s="11">
        <v>1</v>
      </c>
      <c r="D30" s="10">
        <v>1</v>
      </c>
      <c r="E30" s="11">
        <v>1</v>
      </c>
      <c r="F30" s="10">
        <v>1</v>
      </c>
      <c r="G30" s="11">
        <v>1</v>
      </c>
      <c r="H30" s="10">
        <v>1</v>
      </c>
      <c r="I30" s="11">
        <v>1</v>
      </c>
      <c r="J30" s="10">
        <v>1</v>
      </c>
      <c r="K30" s="11">
        <v>1</v>
      </c>
      <c r="L30" s="10">
        <v>1</v>
      </c>
      <c r="M30" s="11">
        <v>1</v>
      </c>
      <c r="N30" s="10">
        <v>1</v>
      </c>
      <c r="O30" s="11">
        <v>1</v>
      </c>
      <c r="P30" s="10">
        <v>1</v>
      </c>
      <c r="Q30" s="11">
        <v>1</v>
      </c>
      <c r="R30" s="10">
        <v>1</v>
      </c>
      <c r="S30" s="11">
        <v>2</v>
      </c>
      <c r="T30" s="10">
        <v>1</v>
      </c>
      <c r="U30" s="11">
        <v>1</v>
      </c>
      <c r="V30" s="11">
        <v>1</v>
      </c>
      <c r="W30" s="12">
        <f t="shared" si="0"/>
        <v>22</v>
      </c>
      <c r="Y30" s="13">
        <f>0.2*24+0.16+4+2+4*0.25+0.33</f>
        <v>12.290000000000001</v>
      </c>
      <c r="Z30" s="13">
        <f t="shared" si="1"/>
        <v>270.38</v>
      </c>
      <c r="AA30">
        <v>3</v>
      </c>
    </row>
    <row r="31" spans="1:27" x14ac:dyDescent="0.25">
      <c r="A31" s="19" t="s">
        <v>55</v>
      </c>
      <c r="B31" s="10"/>
      <c r="C31" s="11"/>
      <c r="D31" s="10"/>
      <c r="E31" s="11"/>
      <c r="F31" s="10"/>
      <c r="G31" s="11"/>
      <c r="H31" s="10"/>
      <c r="I31" s="11"/>
      <c r="J31" s="10"/>
      <c r="K31" s="11"/>
      <c r="L31" s="10"/>
      <c r="M31" s="11"/>
      <c r="N31" s="10"/>
      <c r="O31" s="11"/>
      <c r="P31" s="10"/>
      <c r="Q31" s="11"/>
      <c r="R31" s="10"/>
      <c r="S31" s="11"/>
      <c r="T31" s="10"/>
      <c r="U31" s="11"/>
      <c r="V31" s="11"/>
      <c r="W31" s="12">
        <f t="shared" si="0"/>
        <v>0</v>
      </c>
      <c r="Y31" s="13">
        <f>0.2*24+0.16+4+2+4*0.25+0.33</f>
        <v>12.290000000000001</v>
      </c>
      <c r="Z31" s="13">
        <f t="shared" si="1"/>
        <v>0</v>
      </c>
      <c r="AA31">
        <v>3</v>
      </c>
    </row>
    <row r="32" spans="1:27" x14ac:dyDescent="0.25">
      <c r="A32" s="19" t="s">
        <v>56</v>
      </c>
      <c r="B32" s="10"/>
      <c r="C32" s="11"/>
      <c r="D32" s="10"/>
      <c r="E32" s="11"/>
      <c r="F32" s="10"/>
      <c r="G32" s="11"/>
      <c r="H32" s="10"/>
      <c r="I32" s="11"/>
      <c r="J32" s="10"/>
      <c r="K32" s="11"/>
      <c r="L32" s="10"/>
      <c r="M32" s="11"/>
      <c r="N32" s="10"/>
      <c r="O32" s="11"/>
      <c r="P32" s="10"/>
      <c r="Q32" s="11"/>
      <c r="R32" s="10"/>
      <c r="S32" s="11"/>
      <c r="T32" s="10"/>
      <c r="U32" s="11"/>
      <c r="V32" s="11"/>
      <c r="W32" s="12">
        <f t="shared" si="0"/>
        <v>0</v>
      </c>
      <c r="Y32" s="13">
        <f>0.2*24+0.16+4+2+4*0.25+0.33</f>
        <v>12.290000000000001</v>
      </c>
      <c r="Z32" s="13">
        <f t="shared" si="1"/>
        <v>0</v>
      </c>
      <c r="AA32">
        <v>3</v>
      </c>
    </row>
    <row r="33" spans="1:27" x14ac:dyDescent="0.25">
      <c r="A33" s="19" t="s">
        <v>57</v>
      </c>
      <c r="B33" s="10"/>
      <c r="C33" s="20"/>
      <c r="D33" s="10"/>
      <c r="E33" s="11"/>
      <c r="F33" s="10"/>
      <c r="G33" s="11">
        <v>1</v>
      </c>
      <c r="H33" s="10"/>
      <c r="I33" s="11"/>
      <c r="J33" s="10"/>
      <c r="K33" s="11"/>
      <c r="L33" s="10"/>
      <c r="M33" s="11"/>
      <c r="N33" s="10"/>
      <c r="O33" s="11"/>
      <c r="P33" s="10"/>
      <c r="Q33" s="11"/>
      <c r="R33" s="10"/>
      <c r="S33" s="11">
        <v>1</v>
      </c>
      <c r="T33" s="10"/>
      <c r="U33" s="11"/>
      <c r="V33" s="11"/>
      <c r="W33" s="12">
        <f t="shared" si="0"/>
        <v>2</v>
      </c>
      <c r="Y33" s="13">
        <f>0.75*12+1*2+1.5+0.5*0.5+1*0.2</f>
        <v>12.95</v>
      </c>
      <c r="Z33" s="13">
        <f t="shared" si="1"/>
        <v>25.9</v>
      </c>
      <c r="AA33">
        <v>3</v>
      </c>
    </row>
    <row r="34" spans="1:27" x14ac:dyDescent="0.25">
      <c r="A34" s="19" t="s">
        <v>58</v>
      </c>
      <c r="B34" s="10"/>
      <c r="C34" s="11"/>
      <c r="D34" s="10"/>
      <c r="E34" s="11"/>
      <c r="F34" s="10"/>
      <c r="G34" s="11"/>
      <c r="H34" s="10"/>
      <c r="I34" s="11"/>
      <c r="J34" s="10"/>
      <c r="K34" s="11"/>
      <c r="L34" s="10"/>
      <c r="M34" s="11">
        <v>1</v>
      </c>
      <c r="N34" s="10">
        <v>1</v>
      </c>
      <c r="O34" s="11">
        <v>1</v>
      </c>
      <c r="P34" s="10"/>
      <c r="Q34" s="11">
        <v>1</v>
      </c>
      <c r="R34" s="10"/>
      <c r="S34" s="11"/>
      <c r="T34" s="10"/>
      <c r="U34" s="11"/>
      <c r="V34" s="11"/>
      <c r="W34" s="12">
        <f t="shared" si="0"/>
        <v>4</v>
      </c>
      <c r="Y34" s="13">
        <f>0.75*12+1*2+1.5+0.5*0.5+1*0.2</f>
        <v>12.95</v>
      </c>
      <c r="Z34" s="13">
        <f t="shared" si="1"/>
        <v>51.8</v>
      </c>
      <c r="AA34">
        <v>3</v>
      </c>
    </row>
    <row r="35" spans="1:27" x14ac:dyDescent="0.25">
      <c r="A35" s="19" t="s">
        <v>59</v>
      </c>
      <c r="B35" s="10">
        <v>1</v>
      </c>
      <c r="C35" s="11">
        <v>2</v>
      </c>
      <c r="D35" s="10">
        <v>1</v>
      </c>
      <c r="E35" s="11"/>
      <c r="F35" s="10">
        <v>1</v>
      </c>
      <c r="G35" s="11">
        <v>1</v>
      </c>
      <c r="H35" s="10">
        <v>2</v>
      </c>
      <c r="I35" s="11">
        <v>1</v>
      </c>
      <c r="J35" s="10">
        <v>2</v>
      </c>
      <c r="K35" s="11">
        <v>1</v>
      </c>
      <c r="L35" s="10">
        <v>2</v>
      </c>
      <c r="M35" s="11">
        <v>1</v>
      </c>
      <c r="N35" s="10"/>
      <c r="O35" s="11">
        <v>3</v>
      </c>
      <c r="P35" s="10">
        <v>2</v>
      </c>
      <c r="Q35" s="11"/>
      <c r="R35" s="10"/>
      <c r="S35" s="11">
        <v>2</v>
      </c>
      <c r="T35" s="10">
        <v>2</v>
      </c>
      <c r="U35" s="11">
        <v>2</v>
      </c>
      <c r="V35" s="11"/>
      <c r="W35" s="12">
        <f>SUM(B35:V35)</f>
        <v>26</v>
      </c>
      <c r="Y35" s="13">
        <f>0.8*12+1*2+1.5+0.75*0.5+1*0.2</f>
        <v>13.675000000000001</v>
      </c>
      <c r="Z35" s="13">
        <f t="shared" si="1"/>
        <v>355.55</v>
      </c>
      <c r="AA35">
        <v>3</v>
      </c>
    </row>
    <row r="36" spans="1:27" x14ac:dyDescent="0.25">
      <c r="A36" s="19" t="s">
        <v>60</v>
      </c>
      <c r="B36" s="10"/>
      <c r="C36" s="11"/>
      <c r="D36" s="10"/>
      <c r="E36" s="11"/>
      <c r="F36" s="10"/>
      <c r="G36" s="11"/>
      <c r="H36" s="10"/>
      <c r="I36" s="11"/>
      <c r="J36" s="10"/>
      <c r="K36" s="11"/>
      <c r="L36" s="10"/>
      <c r="M36" s="11"/>
      <c r="N36" s="10"/>
      <c r="O36" s="11"/>
      <c r="P36" s="10"/>
      <c r="Q36" s="11"/>
      <c r="R36" s="10"/>
      <c r="S36" s="11"/>
      <c r="T36" s="10"/>
      <c r="U36" s="11"/>
      <c r="V36" s="11"/>
      <c r="W36" s="12">
        <f t="shared" si="0"/>
        <v>0</v>
      </c>
      <c r="Y36" s="13">
        <f>1*12+1*2+1.5+0.75*0.5+1*0.2</f>
        <v>16.074999999999999</v>
      </c>
      <c r="Z36" s="13">
        <f t="shared" si="1"/>
        <v>0</v>
      </c>
      <c r="AA36">
        <v>3</v>
      </c>
    </row>
    <row r="37" spans="1:27" x14ac:dyDescent="0.25">
      <c r="A37" s="19" t="s">
        <v>61</v>
      </c>
      <c r="B37" s="10"/>
      <c r="C37" s="11"/>
      <c r="D37" s="10"/>
      <c r="E37" s="11"/>
      <c r="F37" s="10"/>
      <c r="G37" s="11"/>
      <c r="H37" s="10"/>
      <c r="I37" s="11"/>
      <c r="J37" s="10"/>
      <c r="K37" s="11"/>
      <c r="L37" s="10"/>
      <c r="M37" s="11"/>
      <c r="N37" s="10"/>
      <c r="O37" s="11"/>
      <c r="P37" s="10"/>
      <c r="Q37" s="11"/>
      <c r="R37" s="10"/>
      <c r="S37" s="11"/>
      <c r="T37" s="10"/>
      <c r="U37" s="11"/>
      <c r="V37" s="11"/>
      <c r="W37" s="12">
        <f t="shared" si="0"/>
        <v>0</v>
      </c>
      <c r="Y37" s="13">
        <f>1*12+1*2+1.5+0.75*0.5+1*0.2</f>
        <v>16.074999999999999</v>
      </c>
      <c r="Z37" s="13">
        <f t="shared" si="1"/>
        <v>0</v>
      </c>
      <c r="AA37">
        <v>3</v>
      </c>
    </row>
    <row r="38" spans="1:27" x14ac:dyDescent="0.25">
      <c r="A38" s="17" t="s">
        <v>62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2">
        <f t="shared" si="0"/>
        <v>0</v>
      </c>
      <c r="Z38" s="13">
        <f t="shared" si="1"/>
        <v>0</v>
      </c>
      <c r="AA38">
        <v>3</v>
      </c>
    </row>
    <row r="39" spans="1:27" x14ac:dyDescent="0.25">
      <c r="A39" s="19" t="s">
        <v>63</v>
      </c>
      <c r="B39" s="10"/>
      <c r="C39" s="11">
        <v>4</v>
      </c>
      <c r="D39" s="10">
        <v>3</v>
      </c>
      <c r="E39" s="11">
        <v>2</v>
      </c>
      <c r="F39" s="10">
        <v>1</v>
      </c>
      <c r="G39" s="11">
        <v>6</v>
      </c>
      <c r="H39" s="10"/>
      <c r="I39" s="11">
        <v>4</v>
      </c>
      <c r="J39" s="10">
        <v>5</v>
      </c>
      <c r="K39" s="11">
        <v>5</v>
      </c>
      <c r="L39" s="10">
        <v>1</v>
      </c>
      <c r="M39" s="11">
        <v>16</v>
      </c>
      <c r="N39" s="10">
        <v>1</v>
      </c>
      <c r="O39" s="11">
        <v>2</v>
      </c>
      <c r="P39" s="10">
        <v>4</v>
      </c>
      <c r="Q39" s="11">
        <v>15</v>
      </c>
      <c r="R39" s="10">
        <v>8</v>
      </c>
      <c r="S39" s="11"/>
      <c r="T39" s="10">
        <v>6</v>
      </c>
      <c r="U39" s="11">
        <v>1</v>
      </c>
      <c r="V39" s="11">
        <v>5</v>
      </c>
      <c r="W39" s="12">
        <f t="shared" si="0"/>
        <v>89</v>
      </c>
      <c r="Y39" s="13">
        <f>0.15*12+0.5*2*0.5</f>
        <v>2.2999999999999998</v>
      </c>
      <c r="Z39" s="13">
        <f t="shared" si="1"/>
        <v>204.7</v>
      </c>
      <c r="AA39">
        <v>3</v>
      </c>
    </row>
    <row r="40" spans="1:27" x14ac:dyDescent="0.25">
      <c r="A40" s="19" t="s">
        <v>64</v>
      </c>
      <c r="B40" s="10"/>
      <c r="C40" s="11"/>
      <c r="D40" s="10"/>
      <c r="E40" s="11"/>
      <c r="F40" s="10"/>
      <c r="G40" s="11"/>
      <c r="H40" s="10"/>
      <c r="I40" s="11"/>
      <c r="J40" s="10"/>
      <c r="K40" s="11"/>
      <c r="L40" s="10"/>
      <c r="M40" s="11"/>
      <c r="N40" s="10"/>
      <c r="O40" s="11"/>
      <c r="P40" s="10"/>
      <c r="Q40" s="11"/>
      <c r="R40" s="10"/>
      <c r="S40" s="11"/>
      <c r="T40" s="10"/>
      <c r="U40" s="11"/>
      <c r="V40" s="11"/>
      <c r="W40" s="12">
        <f t="shared" si="0"/>
        <v>0</v>
      </c>
      <c r="Y40" s="13">
        <f>0.25*12+0.5*2*0.5</f>
        <v>3.5</v>
      </c>
      <c r="Z40" s="13">
        <f t="shared" si="1"/>
        <v>0</v>
      </c>
      <c r="AA40">
        <v>3</v>
      </c>
    </row>
    <row r="41" spans="1:27" x14ac:dyDescent="0.25">
      <c r="A41" s="19" t="s">
        <v>65</v>
      </c>
      <c r="B41" s="10"/>
      <c r="C41" s="11"/>
      <c r="D41" s="10"/>
      <c r="E41" s="11"/>
      <c r="F41" s="10"/>
      <c r="G41" s="11"/>
      <c r="H41" s="10"/>
      <c r="I41" s="11"/>
      <c r="J41" s="10"/>
      <c r="K41" s="11"/>
      <c r="L41" s="10"/>
      <c r="M41" s="11"/>
      <c r="N41" s="10"/>
      <c r="O41" s="11"/>
      <c r="P41" s="10"/>
      <c r="Q41" s="11"/>
      <c r="R41" s="10"/>
      <c r="S41" s="11"/>
      <c r="T41" s="10"/>
      <c r="U41" s="11"/>
      <c r="V41" s="11"/>
      <c r="W41" s="12">
        <f t="shared" si="0"/>
        <v>0</v>
      </c>
      <c r="Y41" s="13">
        <f>0.15*12+0.5*2*0.5</f>
        <v>2.2999999999999998</v>
      </c>
      <c r="Z41" s="13">
        <f t="shared" si="1"/>
        <v>0</v>
      </c>
      <c r="AA41">
        <v>3</v>
      </c>
    </row>
    <row r="42" spans="1:27" x14ac:dyDescent="0.25">
      <c r="A42" s="19" t="s">
        <v>66</v>
      </c>
      <c r="B42" s="10"/>
      <c r="C42" s="11"/>
      <c r="D42" s="10"/>
      <c r="E42" s="11"/>
      <c r="F42" s="10"/>
      <c r="G42" s="11"/>
      <c r="H42" s="10"/>
      <c r="I42" s="11"/>
      <c r="J42" s="10"/>
      <c r="K42" s="11"/>
      <c r="L42" s="10"/>
      <c r="M42" s="11"/>
      <c r="N42" s="10"/>
      <c r="O42" s="11"/>
      <c r="P42" s="10"/>
      <c r="Q42" s="11"/>
      <c r="R42" s="10"/>
      <c r="S42" s="11"/>
      <c r="T42" s="10"/>
      <c r="U42" s="11"/>
      <c r="V42" s="11"/>
      <c r="W42" s="12">
        <f t="shared" si="0"/>
        <v>0</v>
      </c>
      <c r="Y42" s="13">
        <f>0.25*12+0.5*2*0.5</f>
        <v>3.5</v>
      </c>
      <c r="Z42" s="13">
        <f t="shared" si="1"/>
        <v>0</v>
      </c>
      <c r="AA42">
        <v>3</v>
      </c>
    </row>
    <row r="43" spans="1:27" x14ac:dyDescent="0.25">
      <c r="A43" s="19" t="s">
        <v>67</v>
      </c>
      <c r="B43" s="10"/>
      <c r="C43" s="11"/>
      <c r="D43" s="10"/>
      <c r="E43" s="11"/>
      <c r="F43" s="10"/>
      <c r="G43" s="11"/>
      <c r="H43" s="10"/>
      <c r="I43" s="11"/>
      <c r="J43" s="10"/>
      <c r="K43" s="11"/>
      <c r="L43" s="10"/>
      <c r="M43" s="11">
        <v>1</v>
      </c>
      <c r="N43" s="10"/>
      <c r="O43" s="11"/>
      <c r="P43" s="10"/>
      <c r="Q43" s="11"/>
      <c r="R43" s="10"/>
      <c r="S43" s="11"/>
      <c r="T43" s="10"/>
      <c r="U43" s="11"/>
      <c r="V43" s="11"/>
      <c r="W43" s="12">
        <f t="shared" si="0"/>
        <v>1</v>
      </c>
      <c r="Y43" s="13">
        <f>0.25*12+0.5*2*0.5</f>
        <v>3.5</v>
      </c>
      <c r="Z43" s="13">
        <f t="shared" si="1"/>
        <v>3.5</v>
      </c>
      <c r="AA43">
        <v>3</v>
      </c>
    </row>
    <row r="44" spans="1:27" x14ac:dyDescent="0.25">
      <c r="A44" s="19" t="s">
        <v>68</v>
      </c>
      <c r="B44" s="10"/>
      <c r="C44" s="11"/>
      <c r="D44" s="10"/>
      <c r="E44" s="11"/>
      <c r="F44" s="10"/>
      <c r="G44" s="11"/>
      <c r="H44" s="10"/>
      <c r="I44" s="11"/>
      <c r="J44" s="10"/>
      <c r="K44" s="11"/>
      <c r="L44" s="10"/>
      <c r="M44" s="11"/>
      <c r="N44" s="10"/>
      <c r="O44" s="11"/>
      <c r="P44" s="10"/>
      <c r="Q44" s="11"/>
      <c r="R44" s="10"/>
      <c r="S44" s="11"/>
      <c r="T44" s="10"/>
      <c r="U44" s="11"/>
      <c r="V44" s="11"/>
      <c r="W44" s="12">
        <f t="shared" si="0"/>
        <v>0</v>
      </c>
      <c r="Y44" s="13">
        <f>0.25*12+0.5*2*0.5</f>
        <v>3.5</v>
      </c>
      <c r="Z44" s="13">
        <f t="shared" si="1"/>
        <v>0</v>
      </c>
      <c r="AA44">
        <v>3</v>
      </c>
    </row>
    <row r="45" spans="1:27" x14ac:dyDescent="0.25">
      <c r="A45" s="19" t="s">
        <v>69</v>
      </c>
      <c r="B45" s="10"/>
      <c r="C45" s="11"/>
      <c r="D45" s="10"/>
      <c r="E45" s="11">
        <v>9</v>
      </c>
      <c r="F45" s="10"/>
      <c r="G45" s="11"/>
      <c r="H45" s="10"/>
      <c r="I45" s="11"/>
      <c r="J45" s="10"/>
      <c r="K45" s="11"/>
      <c r="L45" s="10"/>
      <c r="M45" s="11">
        <v>6</v>
      </c>
      <c r="N45" s="10"/>
      <c r="O45" s="11"/>
      <c r="P45" s="10"/>
      <c r="Q45" s="11"/>
      <c r="R45" s="10"/>
      <c r="S45" s="11"/>
      <c r="T45" s="10"/>
      <c r="U45" s="11"/>
      <c r="V45" s="11"/>
      <c r="W45" s="12">
        <f t="shared" si="0"/>
        <v>15</v>
      </c>
      <c r="Y45" s="13">
        <f>0.33*12+0.5*2*0.5</f>
        <v>4.46</v>
      </c>
      <c r="Z45" s="13">
        <f t="shared" si="1"/>
        <v>66.900000000000006</v>
      </c>
      <c r="AA45">
        <v>3</v>
      </c>
    </row>
    <row r="46" spans="1:27" x14ac:dyDescent="0.25">
      <c r="A46" s="19" t="s">
        <v>70</v>
      </c>
      <c r="B46" s="10">
        <v>1</v>
      </c>
      <c r="C46" s="11"/>
      <c r="D46" s="10"/>
      <c r="E46" s="11"/>
      <c r="F46" s="10"/>
      <c r="G46" s="11"/>
      <c r="H46" s="10">
        <v>1</v>
      </c>
      <c r="I46" s="11"/>
      <c r="J46" s="10"/>
      <c r="K46" s="11">
        <v>1</v>
      </c>
      <c r="L46" s="10"/>
      <c r="M46" s="11"/>
      <c r="N46" s="10">
        <v>1</v>
      </c>
      <c r="O46" s="11">
        <v>1</v>
      </c>
      <c r="P46" s="10">
        <v>1</v>
      </c>
      <c r="Q46" s="11"/>
      <c r="R46" s="10">
        <v>1</v>
      </c>
      <c r="S46" s="11"/>
      <c r="T46" s="10"/>
      <c r="U46" s="11"/>
      <c r="V46" s="11"/>
      <c r="W46" s="12">
        <f t="shared" si="0"/>
        <v>7</v>
      </c>
      <c r="Y46" s="13">
        <f>0.33*12+0.5*2*0.5</f>
        <v>4.46</v>
      </c>
      <c r="Z46" s="13">
        <f t="shared" si="1"/>
        <v>31.22</v>
      </c>
      <c r="AA46">
        <v>3</v>
      </c>
    </row>
    <row r="47" spans="1:27" x14ac:dyDescent="0.25">
      <c r="A47" s="19" t="s">
        <v>71</v>
      </c>
      <c r="B47" s="10"/>
      <c r="C47" s="11"/>
      <c r="D47" s="10"/>
      <c r="E47" s="11"/>
      <c r="F47" s="10"/>
      <c r="G47" s="11"/>
      <c r="H47" s="10"/>
      <c r="I47" s="11"/>
      <c r="J47" s="10"/>
      <c r="K47" s="11"/>
      <c r="L47" s="10"/>
      <c r="M47" s="11"/>
      <c r="N47" s="10"/>
      <c r="O47" s="11"/>
      <c r="P47" s="10"/>
      <c r="Q47" s="11"/>
      <c r="R47" s="10"/>
      <c r="S47" s="11"/>
      <c r="T47" s="10"/>
      <c r="U47" s="11"/>
      <c r="V47" s="11"/>
      <c r="W47" s="12">
        <f t="shared" si="0"/>
        <v>0</v>
      </c>
      <c r="Z47" s="13">
        <f t="shared" si="1"/>
        <v>0</v>
      </c>
      <c r="AA47">
        <v>3</v>
      </c>
    </row>
    <row r="48" spans="1:27" x14ac:dyDescent="0.25">
      <c r="A48" s="19" t="s">
        <v>72</v>
      </c>
      <c r="B48" s="10"/>
      <c r="C48" s="11"/>
      <c r="D48" s="10"/>
      <c r="E48" s="11"/>
      <c r="F48" s="10"/>
      <c r="G48" s="11"/>
      <c r="H48" s="10"/>
      <c r="I48" s="11"/>
      <c r="J48" s="10"/>
      <c r="K48" s="11"/>
      <c r="L48" s="10"/>
      <c r="M48" s="11"/>
      <c r="N48" s="10"/>
      <c r="O48" s="11"/>
      <c r="P48" s="10"/>
      <c r="Q48" s="11"/>
      <c r="R48" s="10"/>
      <c r="S48" s="11"/>
      <c r="T48" s="10"/>
      <c r="U48" s="11"/>
      <c r="V48" s="11"/>
      <c r="W48" s="12">
        <f t="shared" si="0"/>
        <v>0</v>
      </c>
      <c r="Y48" s="13">
        <f>0.25*12+0.5*2*0.5</f>
        <v>3.5</v>
      </c>
      <c r="Z48" s="13">
        <f t="shared" si="1"/>
        <v>0</v>
      </c>
      <c r="AA48">
        <v>3</v>
      </c>
    </row>
    <row r="49" spans="1:27" x14ac:dyDescent="0.25">
      <c r="A49" s="19" t="s">
        <v>73</v>
      </c>
      <c r="B49" s="10"/>
      <c r="C49" s="11"/>
      <c r="D49" s="10"/>
      <c r="E49" s="11"/>
      <c r="F49" s="10"/>
      <c r="G49" s="11"/>
      <c r="H49" s="10"/>
      <c r="I49" s="11"/>
      <c r="J49" s="10"/>
      <c r="K49" s="11"/>
      <c r="L49" s="10"/>
      <c r="M49" s="11"/>
      <c r="N49" s="10"/>
      <c r="O49" s="11"/>
      <c r="P49" s="10"/>
      <c r="Q49" s="11"/>
      <c r="R49" s="10"/>
      <c r="S49" s="11"/>
      <c r="T49" s="10"/>
      <c r="U49" s="11"/>
      <c r="V49" s="11"/>
      <c r="W49" s="12">
        <f t="shared" si="0"/>
        <v>0</v>
      </c>
      <c r="Y49" s="13">
        <f>0.33*12+0.5*2*0.5</f>
        <v>4.46</v>
      </c>
      <c r="Z49" s="13">
        <f t="shared" si="1"/>
        <v>0</v>
      </c>
      <c r="AA49">
        <v>3</v>
      </c>
    </row>
    <row r="50" spans="1:27" x14ac:dyDescent="0.25">
      <c r="A50" s="19" t="s">
        <v>74</v>
      </c>
      <c r="B50" s="10"/>
      <c r="C50" s="11">
        <v>1</v>
      </c>
      <c r="D50" s="10">
        <v>1</v>
      </c>
      <c r="E50" s="11"/>
      <c r="F50" s="10">
        <v>2</v>
      </c>
      <c r="G50" s="11">
        <v>2</v>
      </c>
      <c r="H50" s="10">
        <v>2</v>
      </c>
      <c r="I50" s="11">
        <v>1</v>
      </c>
      <c r="J50" s="10">
        <v>2</v>
      </c>
      <c r="K50" s="11"/>
      <c r="L50" s="10">
        <v>3</v>
      </c>
      <c r="M50" s="11">
        <v>1</v>
      </c>
      <c r="N50" s="10"/>
      <c r="O50" s="11">
        <v>1</v>
      </c>
      <c r="P50" s="10">
        <v>1</v>
      </c>
      <c r="Q50" s="11"/>
      <c r="R50" s="10">
        <v>1</v>
      </c>
      <c r="S50" s="11">
        <v>2</v>
      </c>
      <c r="T50" s="10">
        <v>2</v>
      </c>
      <c r="U50" s="11">
        <v>2</v>
      </c>
      <c r="V50" s="11"/>
      <c r="W50" s="12">
        <f t="shared" si="0"/>
        <v>24</v>
      </c>
      <c r="Y50" s="13">
        <f>0.5*12+0.5*2*0.5</f>
        <v>6.5</v>
      </c>
      <c r="Z50" s="13">
        <f t="shared" si="1"/>
        <v>156</v>
      </c>
      <c r="AA50">
        <v>3</v>
      </c>
    </row>
    <row r="51" spans="1:27" x14ac:dyDescent="0.25">
      <c r="A51" s="19" t="s">
        <v>75</v>
      </c>
      <c r="B51" s="10"/>
      <c r="C51" s="11"/>
      <c r="D51" s="10"/>
      <c r="E51" s="11"/>
      <c r="F51" s="10"/>
      <c r="G51" s="11"/>
      <c r="H51" s="10"/>
      <c r="I51" s="11"/>
      <c r="J51" s="10"/>
      <c r="K51" s="11"/>
      <c r="L51" s="10"/>
      <c r="M51" s="11"/>
      <c r="N51" s="10"/>
      <c r="O51" s="11"/>
      <c r="P51" s="10"/>
      <c r="Q51" s="11"/>
      <c r="R51" s="10"/>
      <c r="S51" s="11"/>
      <c r="T51" s="10"/>
      <c r="U51" s="11"/>
      <c r="V51" s="11"/>
      <c r="W51" s="12">
        <f t="shared" si="0"/>
        <v>0</v>
      </c>
      <c r="Z51" s="13">
        <f t="shared" si="1"/>
        <v>0</v>
      </c>
      <c r="AA51">
        <v>3</v>
      </c>
    </row>
    <row r="52" spans="1:27" x14ac:dyDescent="0.25">
      <c r="A52" s="19" t="s">
        <v>76</v>
      </c>
      <c r="B52" s="10"/>
      <c r="C52" s="11"/>
      <c r="D52" s="10"/>
      <c r="E52" s="11"/>
      <c r="F52" s="10"/>
      <c r="G52" s="11"/>
      <c r="H52" s="10"/>
      <c r="I52" s="11"/>
      <c r="J52" s="10"/>
      <c r="K52" s="11"/>
      <c r="L52" s="10"/>
      <c r="M52" s="11"/>
      <c r="N52" s="10"/>
      <c r="O52" s="11"/>
      <c r="P52" s="10"/>
      <c r="Q52" s="11"/>
      <c r="R52" s="10"/>
      <c r="S52" s="11"/>
      <c r="T52" s="10"/>
      <c r="U52" s="11"/>
      <c r="V52" s="11"/>
      <c r="W52" s="12">
        <f t="shared" si="0"/>
        <v>0</v>
      </c>
      <c r="Z52" s="13">
        <f t="shared" si="1"/>
        <v>0</v>
      </c>
      <c r="AA52">
        <v>3</v>
      </c>
    </row>
    <row r="53" spans="1:27" x14ac:dyDescent="0.25">
      <c r="A53" s="17" t="s">
        <v>77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2">
        <f t="shared" si="0"/>
        <v>0</v>
      </c>
      <c r="Z53" s="13">
        <f t="shared" si="1"/>
        <v>0</v>
      </c>
      <c r="AA53">
        <v>3</v>
      </c>
    </row>
    <row r="54" spans="1:27" x14ac:dyDescent="0.25">
      <c r="A54" s="19" t="s">
        <v>78</v>
      </c>
      <c r="B54" s="10"/>
      <c r="C54" s="11"/>
      <c r="D54" s="10"/>
      <c r="E54" s="11">
        <v>6</v>
      </c>
      <c r="F54" s="10">
        <v>1</v>
      </c>
      <c r="G54" s="11"/>
      <c r="H54" s="10"/>
      <c r="I54" s="11"/>
      <c r="J54" s="10"/>
      <c r="K54" s="11">
        <v>1</v>
      </c>
      <c r="L54" s="10"/>
      <c r="M54" s="11">
        <v>1</v>
      </c>
      <c r="N54" s="10"/>
      <c r="O54" s="11">
        <v>2</v>
      </c>
      <c r="P54" s="10"/>
      <c r="Q54" s="11">
        <v>1</v>
      </c>
      <c r="R54" s="10">
        <v>2</v>
      </c>
      <c r="S54" s="11"/>
      <c r="T54" s="10">
        <v>1</v>
      </c>
      <c r="U54" s="11"/>
      <c r="V54" s="11">
        <v>1</v>
      </c>
      <c r="W54" s="12">
        <f t="shared" si="0"/>
        <v>16</v>
      </c>
      <c r="Y54" s="13">
        <f>0.2*24+0.16+4+2+4*0.25</f>
        <v>11.96</v>
      </c>
      <c r="Z54" s="13">
        <f t="shared" si="1"/>
        <v>191.36</v>
      </c>
      <c r="AA54">
        <v>3</v>
      </c>
    </row>
    <row r="55" spans="1:27" x14ac:dyDescent="0.25">
      <c r="A55" s="19" t="s">
        <v>79</v>
      </c>
      <c r="B55" s="10"/>
      <c r="C55" s="11"/>
      <c r="D55" s="10"/>
      <c r="E55" s="11"/>
      <c r="F55" s="10"/>
      <c r="G55" s="11"/>
      <c r="H55" s="10"/>
      <c r="I55" s="11"/>
      <c r="J55" s="10"/>
      <c r="K55" s="11"/>
      <c r="L55" s="10"/>
      <c r="M55" s="11"/>
      <c r="N55" s="10"/>
      <c r="O55" s="11"/>
      <c r="P55" s="10"/>
      <c r="Q55" s="11"/>
      <c r="R55" s="10"/>
      <c r="S55" s="11"/>
      <c r="T55" s="10"/>
      <c r="U55" s="11"/>
      <c r="V55" s="11"/>
      <c r="W55" s="12">
        <f t="shared" si="0"/>
        <v>0</v>
      </c>
      <c r="Z55" s="13">
        <f t="shared" si="1"/>
        <v>0</v>
      </c>
      <c r="AA55">
        <v>3</v>
      </c>
    </row>
    <row r="56" spans="1:27" x14ac:dyDescent="0.25">
      <c r="A56" s="19" t="s">
        <v>80</v>
      </c>
      <c r="B56" s="10"/>
      <c r="C56" s="11"/>
      <c r="D56" s="10"/>
      <c r="E56" s="11"/>
      <c r="F56" s="10"/>
      <c r="G56" s="11"/>
      <c r="H56" s="10"/>
      <c r="I56" s="11"/>
      <c r="J56" s="10"/>
      <c r="K56" s="11"/>
      <c r="L56" s="10"/>
      <c r="M56" s="11"/>
      <c r="N56" s="10"/>
      <c r="O56" s="11"/>
      <c r="P56" s="10"/>
      <c r="Q56" s="11"/>
      <c r="R56" s="10"/>
      <c r="S56" s="11"/>
      <c r="T56" s="10"/>
      <c r="U56" s="11"/>
      <c r="V56" s="11"/>
      <c r="W56" s="12">
        <f t="shared" si="0"/>
        <v>0</v>
      </c>
      <c r="Y56" s="13">
        <f>0.08*12+0.08*4+1+2*0.2</f>
        <v>2.68</v>
      </c>
      <c r="Z56" s="13">
        <f t="shared" si="1"/>
        <v>0</v>
      </c>
      <c r="AA56">
        <v>3</v>
      </c>
    </row>
    <row r="57" spans="1:27" x14ac:dyDescent="0.25">
      <c r="A57" s="19" t="s">
        <v>81</v>
      </c>
      <c r="B57" s="10">
        <v>1</v>
      </c>
      <c r="C57" s="11">
        <v>1</v>
      </c>
      <c r="D57" s="10"/>
      <c r="E57" s="11"/>
      <c r="F57" s="10">
        <v>1</v>
      </c>
      <c r="G57" s="11"/>
      <c r="H57" s="10"/>
      <c r="I57" s="11"/>
      <c r="J57" s="10"/>
      <c r="K57" s="11"/>
      <c r="L57" s="10">
        <v>1</v>
      </c>
      <c r="M57" s="11">
        <v>1</v>
      </c>
      <c r="N57" s="10"/>
      <c r="O57" s="11">
        <v>1</v>
      </c>
      <c r="P57" s="10">
        <v>1</v>
      </c>
      <c r="Q57" s="11"/>
      <c r="R57" s="10"/>
      <c r="S57" s="11"/>
      <c r="T57" s="10"/>
      <c r="U57" s="11"/>
      <c r="V57" s="11"/>
      <c r="W57" s="12">
        <f t="shared" si="0"/>
        <v>7</v>
      </c>
      <c r="Y57" s="13">
        <f>0.33*4+0.75+2*0.5</f>
        <v>3.0700000000000003</v>
      </c>
      <c r="Z57" s="13">
        <f t="shared" si="1"/>
        <v>21.490000000000002</v>
      </c>
      <c r="AA57">
        <v>3</v>
      </c>
    </row>
    <row r="58" spans="1:27" x14ac:dyDescent="0.25">
      <c r="A58" s="19" t="s">
        <v>82</v>
      </c>
      <c r="B58" s="10"/>
      <c r="C58" s="11"/>
      <c r="D58" s="10"/>
      <c r="E58" s="11"/>
      <c r="F58" s="10"/>
      <c r="G58" s="11"/>
      <c r="H58" s="10">
        <v>1</v>
      </c>
      <c r="I58" s="11"/>
      <c r="J58" s="10"/>
      <c r="K58" s="11"/>
      <c r="L58" s="10"/>
      <c r="M58" s="11"/>
      <c r="N58" s="10"/>
      <c r="O58" s="11"/>
      <c r="P58" s="10"/>
      <c r="Q58" s="11"/>
      <c r="R58" s="10"/>
      <c r="S58" s="11"/>
      <c r="T58" s="10"/>
      <c r="U58" s="11"/>
      <c r="V58" s="11"/>
      <c r="W58" s="12">
        <f t="shared" si="0"/>
        <v>1</v>
      </c>
      <c r="Y58" s="13">
        <f>0.5*4+1+2*0.5</f>
        <v>4</v>
      </c>
      <c r="Z58" s="13">
        <f t="shared" si="1"/>
        <v>4</v>
      </c>
      <c r="AA58">
        <v>3</v>
      </c>
    </row>
    <row r="59" spans="1:27" x14ac:dyDescent="0.25">
      <c r="A59" s="6" t="s">
        <v>83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8"/>
      <c r="Z59" s="8"/>
    </row>
    <row r="60" spans="1:27" x14ac:dyDescent="0.25">
      <c r="A60" s="9" t="s">
        <v>83</v>
      </c>
      <c r="B60" s="10">
        <v>1</v>
      </c>
      <c r="C60" s="11">
        <v>1</v>
      </c>
      <c r="D60" s="10">
        <v>1</v>
      </c>
      <c r="E60" s="11"/>
      <c r="F60" s="10">
        <v>1</v>
      </c>
      <c r="G60" s="11">
        <v>1</v>
      </c>
      <c r="H60" s="10">
        <v>1</v>
      </c>
      <c r="I60" s="11">
        <v>1</v>
      </c>
      <c r="J60" s="10">
        <v>1</v>
      </c>
      <c r="K60" s="11">
        <v>1</v>
      </c>
      <c r="L60" s="10">
        <v>1</v>
      </c>
      <c r="M60" s="11">
        <v>1</v>
      </c>
      <c r="N60" s="10"/>
      <c r="O60" s="11">
        <v>1</v>
      </c>
      <c r="P60" s="10">
        <v>1</v>
      </c>
      <c r="Q60" s="11">
        <v>1</v>
      </c>
      <c r="R60" s="10"/>
      <c r="S60" s="11">
        <v>1</v>
      </c>
      <c r="T60" s="10">
        <v>1</v>
      </c>
      <c r="U60" s="11">
        <v>1</v>
      </c>
      <c r="V60" s="11"/>
      <c r="W60" s="12">
        <f t="shared" si="0"/>
        <v>17</v>
      </c>
      <c r="Y60" s="13">
        <v>1</v>
      </c>
      <c r="Z60" s="13">
        <f t="shared" ref="Z60" si="2">Y60*W60</f>
        <v>17</v>
      </c>
      <c r="AA60">
        <v>3</v>
      </c>
    </row>
    <row r="61" spans="1:27" x14ac:dyDescent="0.25">
      <c r="A61" s="9" t="s">
        <v>84</v>
      </c>
      <c r="B61" s="10"/>
      <c r="C61" s="11"/>
      <c r="D61" s="10"/>
      <c r="E61" s="11"/>
      <c r="F61" s="10"/>
      <c r="G61" s="11"/>
      <c r="H61" s="10"/>
      <c r="I61" s="11"/>
      <c r="J61" s="10"/>
      <c r="K61" s="11"/>
      <c r="L61" s="10"/>
      <c r="M61" s="11"/>
      <c r="N61" s="10"/>
      <c r="O61" s="11"/>
      <c r="P61" s="10"/>
      <c r="Q61" s="11"/>
      <c r="R61" s="10"/>
      <c r="S61" s="11"/>
      <c r="T61" s="10"/>
      <c r="U61" s="11"/>
      <c r="V61" s="11"/>
      <c r="W61" s="12">
        <f t="shared" si="0"/>
        <v>0</v>
      </c>
      <c r="Z61" s="13"/>
    </row>
    <row r="62" spans="1:27" x14ac:dyDescent="0.25">
      <c r="A62" s="9" t="s">
        <v>85</v>
      </c>
      <c r="B62" s="10"/>
      <c r="C62" s="11"/>
      <c r="D62" s="10"/>
      <c r="E62" s="11"/>
      <c r="F62" s="10"/>
      <c r="G62" s="11"/>
      <c r="H62" s="10"/>
      <c r="I62" s="11"/>
      <c r="J62" s="10"/>
      <c r="K62" s="11"/>
      <c r="L62" s="10"/>
      <c r="M62" s="11"/>
      <c r="N62" s="10"/>
      <c r="O62" s="11"/>
      <c r="P62" s="10"/>
      <c r="Q62" s="11"/>
      <c r="R62" s="10"/>
      <c r="S62" s="11"/>
      <c r="T62" s="10"/>
      <c r="U62" s="11"/>
      <c r="V62" s="11"/>
      <c r="W62" s="12">
        <f t="shared" si="0"/>
        <v>0</v>
      </c>
      <c r="Z62" s="13"/>
    </row>
    <row r="63" spans="1:27" x14ac:dyDescent="0.25">
      <c r="A63" s="9" t="s">
        <v>86</v>
      </c>
      <c r="B63" s="10"/>
      <c r="C63" s="11"/>
      <c r="D63" s="10"/>
      <c r="E63" s="11"/>
      <c r="F63" s="10"/>
      <c r="G63" s="11"/>
      <c r="H63" s="10"/>
      <c r="I63" s="11"/>
      <c r="J63" s="10"/>
      <c r="K63" s="11"/>
      <c r="L63" s="10"/>
      <c r="M63" s="11"/>
      <c r="N63" s="10"/>
      <c r="O63" s="11"/>
      <c r="P63" s="10"/>
      <c r="Q63" s="11"/>
      <c r="R63" s="10"/>
      <c r="S63" s="11"/>
      <c r="T63" s="10"/>
      <c r="U63" s="11"/>
      <c r="V63" s="11"/>
      <c r="W63" s="12">
        <f t="shared" si="0"/>
        <v>0</v>
      </c>
      <c r="Z63" s="13"/>
    </row>
    <row r="64" spans="1:27" x14ac:dyDescent="0.25">
      <c r="A64" s="6" t="s">
        <v>87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8"/>
      <c r="Z64" s="8"/>
    </row>
    <row r="65" spans="1:27" x14ac:dyDescent="0.25">
      <c r="A65" s="9" t="s">
        <v>88</v>
      </c>
      <c r="B65" s="10"/>
      <c r="C65" s="11"/>
      <c r="D65" s="10"/>
      <c r="E65" s="11"/>
      <c r="F65" s="10"/>
      <c r="G65" s="11"/>
      <c r="H65" s="10"/>
      <c r="I65" s="11"/>
      <c r="J65" s="10"/>
      <c r="K65" s="11"/>
      <c r="L65" s="10"/>
      <c r="M65" s="11"/>
      <c r="N65" s="10"/>
      <c r="O65" s="11"/>
      <c r="P65" s="10"/>
      <c r="Q65" s="11"/>
      <c r="R65" s="10"/>
      <c r="S65" s="11"/>
      <c r="T65" s="10"/>
      <c r="U65" s="11"/>
      <c r="V65" s="11"/>
      <c r="W65" s="12">
        <f t="shared" si="0"/>
        <v>0</v>
      </c>
      <c r="Y65" s="13">
        <v>3</v>
      </c>
      <c r="Z65" s="13">
        <f t="shared" ref="Z65:Z68" si="3">Y65*W65</f>
        <v>0</v>
      </c>
      <c r="AA65">
        <v>3</v>
      </c>
    </row>
    <row r="66" spans="1:27" x14ac:dyDescent="0.25">
      <c r="A66" s="9" t="s">
        <v>89</v>
      </c>
      <c r="B66" s="10"/>
      <c r="C66" s="11"/>
      <c r="D66" s="10"/>
      <c r="E66" s="11"/>
      <c r="F66" s="10"/>
      <c r="G66" s="11"/>
      <c r="H66" s="10"/>
      <c r="I66" s="11"/>
      <c r="J66" s="10"/>
      <c r="K66" s="11"/>
      <c r="L66" s="10"/>
      <c r="M66" s="11"/>
      <c r="N66" s="10"/>
      <c r="O66" s="11"/>
      <c r="P66" s="10"/>
      <c r="Q66" s="11"/>
      <c r="R66" s="10"/>
      <c r="S66" s="11"/>
      <c r="T66" s="10"/>
      <c r="U66" s="11"/>
      <c r="V66" s="11"/>
      <c r="W66" s="12">
        <f t="shared" si="0"/>
        <v>0</v>
      </c>
      <c r="Y66" s="13">
        <v>5</v>
      </c>
      <c r="Z66" s="13">
        <f t="shared" si="3"/>
        <v>0</v>
      </c>
      <c r="AA66">
        <v>3</v>
      </c>
    </row>
    <row r="67" spans="1:27" x14ac:dyDescent="0.25">
      <c r="A67" s="9" t="s">
        <v>90</v>
      </c>
      <c r="B67" s="10"/>
      <c r="C67" s="11"/>
      <c r="D67" s="10"/>
      <c r="E67" s="11"/>
      <c r="F67" s="10"/>
      <c r="G67" s="11"/>
      <c r="H67" s="10"/>
      <c r="I67" s="11"/>
      <c r="J67" s="10"/>
      <c r="K67" s="11"/>
      <c r="L67" s="10"/>
      <c r="M67" s="11"/>
      <c r="N67" s="10"/>
      <c r="O67" s="11"/>
      <c r="P67" s="10"/>
      <c r="Q67" s="11"/>
      <c r="R67" s="10"/>
      <c r="S67" s="11"/>
      <c r="T67" s="10"/>
      <c r="U67" s="11"/>
      <c r="V67" s="11"/>
      <c r="W67" s="12">
        <f t="shared" si="0"/>
        <v>0</v>
      </c>
      <c r="Y67" s="13">
        <v>10</v>
      </c>
      <c r="Z67" s="13">
        <f t="shared" si="3"/>
        <v>0</v>
      </c>
      <c r="AA67">
        <v>3</v>
      </c>
    </row>
    <row r="68" spans="1:27" x14ac:dyDescent="0.25">
      <c r="A68" s="9" t="s">
        <v>91</v>
      </c>
      <c r="B68" s="10"/>
      <c r="C68" s="11"/>
      <c r="D68" s="10"/>
      <c r="E68" s="11"/>
      <c r="F68" s="10"/>
      <c r="G68" s="11"/>
      <c r="H68" s="10"/>
      <c r="I68" s="11"/>
      <c r="J68" s="10"/>
      <c r="K68" s="11"/>
      <c r="L68" s="10"/>
      <c r="M68" s="11"/>
      <c r="N68" s="10"/>
      <c r="O68" s="11"/>
      <c r="P68" s="10"/>
      <c r="Q68" s="11"/>
      <c r="R68" s="10"/>
      <c r="S68" s="11"/>
      <c r="T68" s="10"/>
      <c r="U68" s="11"/>
      <c r="V68" s="11"/>
      <c r="W68" s="12">
        <f t="shared" ref="W68" si="4">SUM(B68:V68)</f>
        <v>0</v>
      </c>
      <c r="Y68" s="13">
        <v>8</v>
      </c>
      <c r="Z68" s="13">
        <f t="shared" si="3"/>
        <v>0</v>
      </c>
      <c r="AA68">
        <v>3</v>
      </c>
    </row>
    <row r="69" spans="1:27" x14ac:dyDescent="0.25">
      <c r="A69" s="6" t="s">
        <v>92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8"/>
      <c r="Z69" s="8"/>
      <c r="AA69" s="8">
        <f>SUM(Z70:Z74)/$A$1</f>
        <v>15.642857142857142</v>
      </c>
    </row>
    <row r="70" spans="1:27" x14ac:dyDescent="0.25">
      <c r="A70" s="9" t="s">
        <v>93</v>
      </c>
      <c r="B70" s="10">
        <v>3</v>
      </c>
      <c r="C70" s="11">
        <v>3</v>
      </c>
      <c r="D70" s="10">
        <v>3</v>
      </c>
      <c r="E70" s="11">
        <v>5</v>
      </c>
      <c r="F70" s="10">
        <v>4</v>
      </c>
      <c r="G70" s="11">
        <v>6</v>
      </c>
      <c r="H70" s="10">
        <v>33</v>
      </c>
      <c r="I70" s="11">
        <v>2</v>
      </c>
      <c r="J70" s="10">
        <v>5</v>
      </c>
      <c r="K70" s="11">
        <v>3</v>
      </c>
      <c r="L70" s="10">
        <v>5</v>
      </c>
      <c r="M70" s="11">
        <v>8</v>
      </c>
      <c r="N70" s="10">
        <v>3</v>
      </c>
      <c r="O70" s="11">
        <v>18</v>
      </c>
      <c r="P70" s="10">
        <v>12</v>
      </c>
      <c r="Q70" s="11">
        <v>3</v>
      </c>
      <c r="R70" s="10">
        <v>3</v>
      </c>
      <c r="S70" s="11">
        <v>17</v>
      </c>
      <c r="T70" s="10">
        <v>14</v>
      </c>
      <c r="U70" s="11">
        <v>10</v>
      </c>
      <c r="V70" s="11">
        <v>2</v>
      </c>
      <c r="W70" s="12">
        <f t="shared" ref="W70:W74" si="5">SUM(B70:V70)</f>
        <v>162</v>
      </c>
      <c r="Y70" s="13">
        <f>1</f>
        <v>1</v>
      </c>
      <c r="Z70" s="13">
        <f>Y70*W70</f>
        <v>162</v>
      </c>
      <c r="AA70">
        <v>2</v>
      </c>
    </row>
    <row r="71" spans="1:27" x14ac:dyDescent="0.25">
      <c r="A71" s="9" t="s">
        <v>94</v>
      </c>
      <c r="B71" s="10">
        <v>1</v>
      </c>
      <c r="C71" s="11">
        <v>1</v>
      </c>
      <c r="D71" s="10">
        <v>1</v>
      </c>
      <c r="E71" s="11"/>
      <c r="F71" s="10">
        <v>1</v>
      </c>
      <c r="G71" s="11">
        <v>1</v>
      </c>
      <c r="H71" s="10">
        <v>1</v>
      </c>
      <c r="I71" s="11">
        <v>1</v>
      </c>
      <c r="J71" s="10">
        <v>1</v>
      </c>
      <c r="K71" s="11">
        <v>1</v>
      </c>
      <c r="L71" s="10">
        <v>1</v>
      </c>
      <c r="M71" s="11">
        <v>2</v>
      </c>
      <c r="N71" s="10"/>
      <c r="O71" s="11">
        <v>1</v>
      </c>
      <c r="P71" s="10">
        <v>1</v>
      </c>
      <c r="Q71" s="11"/>
      <c r="R71" s="10">
        <v>1</v>
      </c>
      <c r="S71" s="11">
        <v>1</v>
      </c>
      <c r="T71" s="10">
        <v>1</v>
      </c>
      <c r="U71" s="11">
        <v>1</v>
      </c>
      <c r="V71" s="11"/>
      <c r="W71" s="12">
        <f t="shared" si="5"/>
        <v>18</v>
      </c>
      <c r="Y71" s="13">
        <v>0.75</v>
      </c>
      <c r="Z71" s="13">
        <f>Y71*W71</f>
        <v>13.5</v>
      </c>
      <c r="AA71">
        <v>2</v>
      </c>
    </row>
    <row r="72" spans="1:27" x14ac:dyDescent="0.25">
      <c r="A72" s="9" t="s">
        <v>95</v>
      </c>
      <c r="B72" s="10">
        <v>1</v>
      </c>
      <c r="C72" s="11">
        <v>1</v>
      </c>
      <c r="D72" s="10"/>
      <c r="E72" s="11"/>
      <c r="F72" s="10">
        <v>1</v>
      </c>
      <c r="G72" s="11"/>
      <c r="H72" s="10">
        <v>1</v>
      </c>
      <c r="I72" s="11"/>
      <c r="J72" s="10">
        <v>1</v>
      </c>
      <c r="K72" s="11"/>
      <c r="L72" s="10">
        <v>1</v>
      </c>
      <c r="M72" s="11"/>
      <c r="N72" s="10"/>
      <c r="O72" s="11"/>
      <c r="P72" s="10">
        <v>1</v>
      </c>
      <c r="Q72" s="11"/>
      <c r="R72" s="10"/>
      <c r="S72" s="11">
        <v>1</v>
      </c>
      <c r="T72" s="10">
        <v>1</v>
      </c>
      <c r="U72" s="11"/>
      <c r="V72" s="11"/>
      <c r="W72" s="12">
        <f t="shared" si="5"/>
        <v>9</v>
      </c>
      <c r="Y72" s="13">
        <f>0.5*12+2</f>
        <v>8</v>
      </c>
      <c r="Z72" s="13">
        <f>Y72*W72</f>
        <v>72</v>
      </c>
      <c r="AA72">
        <v>2</v>
      </c>
    </row>
    <row r="73" spans="1:27" x14ac:dyDescent="0.25">
      <c r="A73" s="9" t="s">
        <v>96</v>
      </c>
      <c r="B73" s="10">
        <v>2</v>
      </c>
      <c r="C73" s="11">
        <v>3</v>
      </c>
      <c r="D73" s="10">
        <v>2</v>
      </c>
      <c r="E73" s="11">
        <v>1</v>
      </c>
      <c r="F73" s="10">
        <v>2</v>
      </c>
      <c r="G73" s="11">
        <v>2</v>
      </c>
      <c r="H73" s="10">
        <v>5</v>
      </c>
      <c r="I73" s="11">
        <v>1</v>
      </c>
      <c r="J73" s="10">
        <v>3</v>
      </c>
      <c r="K73" s="11">
        <v>2</v>
      </c>
      <c r="L73" s="10">
        <v>2</v>
      </c>
      <c r="M73" s="11">
        <v>3</v>
      </c>
      <c r="N73" s="10">
        <v>1</v>
      </c>
      <c r="O73" s="11">
        <v>6</v>
      </c>
      <c r="P73" s="10">
        <v>6</v>
      </c>
      <c r="Q73" s="11">
        <v>1</v>
      </c>
      <c r="R73" s="10">
        <v>1</v>
      </c>
      <c r="S73" s="11">
        <v>3</v>
      </c>
      <c r="T73" s="10">
        <v>4</v>
      </c>
      <c r="U73" s="11">
        <v>3</v>
      </c>
      <c r="V73" s="11">
        <v>1</v>
      </c>
      <c r="W73" s="12">
        <f t="shared" si="5"/>
        <v>54</v>
      </c>
      <c r="Y73" s="13">
        <f>0.75*2</f>
        <v>1.5</v>
      </c>
      <c r="Z73" s="13">
        <f>Y73*W73</f>
        <v>81</v>
      </c>
      <c r="AA73">
        <v>2</v>
      </c>
    </row>
    <row r="74" spans="1:27" x14ac:dyDescent="0.25">
      <c r="A74" s="9" t="s">
        <v>97</v>
      </c>
      <c r="B74" s="10">
        <v>1</v>
      </c>
      <c r="C74" s="11">
        <v>1</v>
      </c>
      <c r="D74" s="10">
        <v>1</v>
      </c>
      <c r="E74" s="11">
        <v>1</v>
      </c>
      <c r="F74" s="10">
        <v>1</v>
      </c>
      <c r="G74" s="11">
        <v>1</v>
      </c>
      <c r="H74" s="10">
        <v>1</v>
      </c>
      <c r="I74" s="11">
        <v>1</v>
      </c>
      <c r="J74" s="10">
        <v>1</v>
      </c>
      <c r="K74" s="11">
        <v>1</v>
      </c>
      <c r="L74" s="10">
        <v>1</v>
      </c>
      <c r="M74" s="11">
        <v>1</v>
      </c>
      <c r="N74" s="10">
        <v>1</v>
      </c>
      <c r="O74" s="11">
        <v>1</v>
      </c>
      <c r="P74" s="10">
        <v>1</v>
      </c>
      <c r="Q74" s="11">
        <v>1</v>
      </c>
      <c r="R74" s="10">
        <v>1</v>
      </c>
      <c r="S74" s="11">
        <v>1</v>
      </c>
      <c r="T74" s="10">
        <v>1</v>
      </c>
      <c r="U74" s="11">
        <v>1</v>
      </c>
      <c r="V74" s="11"/>
      <c r="W74" s="12">
        <f t="shared" si="5"/>
        <v>20</v>
      </c>
      <c r="Z74" s="13"/>
      <c r="AA74">
        <v>2</v>
      </c>
    </row>
    <row r="75" spans="1:27" x14ac:dyDescent="0.25">
      <c r="A75" s="6" t="s">
        <v>98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8"/>
      <c r="Z75" s="8"/>
    </row>
    <row r="76" spans="1:27" x14ac:dyDescent="0.25">
      <c r="A76" s="9" t="s">
        <v>99</v>
      </c>
      <c r="B76" s="10"/>
      <c r="C76" s="11"/>
      <c r="D76" s="10"/>
      <c r="E76" s="11"/>
      <c r="F76" s="10"/>
      <c r="G76" s="11"/>
      <c r="H76" s="10">
        <v>2</v>
      </c>
      <c r="I76" s="11"/>
      <c r="J76" s="10"/>
      <c r="K76" s="11"/>
      <c r="L76" s="10"/>
      <c r="M76" s="11"/>
      <c r="N76" s="10"/>
      <c r="O76" s="11"/>
      <c r="P76" s="10">
        <v>1</v>
      </c>
      <c r="Q76" s="11"/>
      <c r="R76" s="10"/>
      <c r="S76" s="11"/>
      <c r="T76" s="10"/>
      <c r="U76" s="11"/>
      <c r="V76" s="11"/>
      <c r="W76" s="12">
        <f t="shared" ref="W76:W77" si="6">SUM(B76:V76)</f>
        <v>3</v>
      </c>
      <c r="Y76" s="13">
        <v>2</v>
      </c>
      <c r="Z76" s="13">
        <f>Y76*W76</f>
        <v>6</v>
      </c>
      <c r="AA76">
        <v>2</v>
      </c>
    </row>
    <row r="77" spans="1:27" x14ac:dyDescent="0.25">
      <c r="A77" s="9" t="s">
        <v>100</v>
      </c>
      <c r="B77" s="10"/>
      <c r="C77" s="11"/>
      <c r="D77" s="10"/>
      <c r="E77" s="11"/>
      <c r="F77" s="10"/>
      <c r="G77" s="11"/>
      <c r="H77" s="10">
        <v>2</v>
      </c>
      <c r="I77" s="11"/>
      <c r="J77" s="10"/>
      <c r="K77" s="11"/>
      <c r="L77" s="10"/>
      <c r="M77" s="11"/>
      <c r="N77" s="10"/>
      <c r="O77" s="11"/>
      <c r="P77" s="10">
        <v>1</v>
      </c>
      <c r="Q77" s="11"/>
      <c r="R77" s="10"/>
      <c r="S77" s="11"/>
      <c r="T77" s="10"/>
      <c r="U77" s="11"/>
      <c r="V77" s="11"/>
      <c r="W77" s="12">
        <f t="shared" si="6"/>
        <v>3</v>
      </c>
      <c r="Y77" s="13">
        <v>16</v>
      </c>
      <c r="Z77" s="13">
        <f>Y77*W77</f>
        <v>48</v>
      </c>
      <c r="AA77">
        <v>2</v>
      </c>
    </row>
    <row r="78" spans="1:27" x14ac:dyDescent="0.25">
      <c r="A78" s="6" t="s">
        <v>101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8"/>
      <c r="Z78" s="8"/>
      <c r="AA78" s="8">
        <f>SUM(Z79:Z83)/$A$1</f>
        <v>3.4533333333333331</v>
      </c>
    </row>
    <row r="79" spans="1:27" x14ac:dyDescent="0.25">
      <c r="A79" s="9" t="s">
        <v>102</v>
      </c>
      <c r="B79" s="10">
        <v>2</v>
      </c>
      <c r="C79" s="11">
        <v>1</v>
      </c>
      <c r="D79" s="10"/>
      <c r="E79" s="11"/>
      <c r="F79" s="10">
        <v>1</v>
      </c>
      <c r="G79" s="11">
        <v>1</v>
      </c>
      <c r="H79" s="10">
        <v>1</v>
      </c>
      <c r="I79" s="11"/>
      <c r="J79" s="10"/>
      <c r="K79" s="11"/>
      <c r="L79" s="10">
        <v>1</v>
      </c>
      <c r="M79" s="11">
        <v>1</v>
      </c>
      <c r="N79" s="10">
        <v>1</v>
      </c>
      <c r="O79" s="11">
        <v>1</v>
      </c>
      <c r="P79" s="10">
        <v>1</v>
      </c>
      <c r="Q79" s="11"/>
      <c r="R79" s="10"/>
      <c r="S79" s="11"/>
      <c r="T79" s="10">
        <v>1</v>
      </c>
      <c r="U79" s="11">
        <v>1</v>
      </c>
      <c r="V79" s="11"/>
      <c r="W79" s="12">
        <f t="shared" ref="W79:W82" si="7">SUM(B79:V79)</f>
        <v>13</v>
      </c>
      <c r="Y79" s="13">
        <v>1</v>
      </c>
      <c r="Z79" s="13">
        <f>Y79*W79</f>
        <v>13</v>
      </c>
      <c r="AA79">
        <v>3</v>
      </c>
    </row>
    <row r="80" spans="1:27" x14ac:dyDescent="0.25">
      <c r="A80" s="9" t="s">
        <v>103</v>
      </c>
      <c r="B80" s="10">
        <v>1</v>
      </c>
      <c r="C80" s="11">
        <v>1</v>
      </c>
      <c r="D80" s="10"/>
      <c r="E80" s="11"/>
      <c r="F80" s="10">
        <v>1</v>
      </c>
      <c r="G80" s="11">
        <v>1</v>
      </c>
      <c r="H80" s="10">
        <v>1</v>
      </c>
      <c r="I80" s="11"/>
      <c r="J80" s="10"/>
      <c r="K80" s="11"/>
      <c r="L80" s="10">
        <v>1</v>
      </c>
      <c r="M80" s="11">
        <v>1</v>
      </c>
      <c r="N80" s="10">
        <v>1</v>
      </c>
      <c r="O80" s="11">
        <v>1</v>
      </c>
      <c r="P80" s="10">
        <v>1</v>
      </c>
      <c r="Q80" s="11"/>
      <c r="R80" s="10"/>
      <c r="S80" s="11"/>
      <c r="T80" s="10">
        <v>1</v>
      </c>
      <c r="U80" s="11">
        <v>1</v>
      </c>
      <c r="V80" s="11"/>
      <c r="W80" s="12">
        <f t="shared" si="7"/>
        <v>12</v>
      </c>
      <c r="Y80" s="13">
        <f>0.05*12+0.08*4+1+0.16*4</f>
        <v>2.56</v>
      </c>
      <c r="Z80" s="13">
        <f>Y80*W80</f>
        <v>30.72</v>
      </c>
      <c r="AA80">
        <v>3</v>
      </c>
    </row>
    <row r="81" spans="1:27" x14ac:dyDescent="0.25">
      <c r="A81" s="9" t="s">
        <v>104</v>
      </c>
      <c r="B81" s="10"/>
      <c r="C81" s="11"/>
      <c r="D81" s="10"/>
      <c r="E81" s="11"/>
      <c r="F81" s="10"/>
      <c r="G81" s="11"/>
      <c r="H81" s="10"/>
      <c r="I81" s="11"/>
      <c r="J81" s="10"/>
      <c r="K81" s="11"/>
      <c r="L81" s="10"/>
      <c r="M81" s="11"/>
      <c r="N81" s="10"/>
      <c r="O81" s="11"/>
      <c r="P81" s="10"/>
      <c r="Q81" s="11"/>
      <c r="R81" s="10"/>
      <c r="S81" s="11"/>
      <c r="T81" s="10"/>
      <c r="U81" s="11"/>
      <c r="V81" s="11"/>
      <c r="W81" s="12">
        <f t="shared" si="7"/>
        <v>0</v>
      </c>
      <c r="Y81" s="13">
        <f>0.16*12</f>
        <v>1.92</v>
      </c>
      <c r="Z81" s="13">
        <f>Y81*W81</f>
        <v>0</v>
      </c>
      <c r="AA81">
        <v>3</v>
      </c>
    </row>
    <row r="82" spans="1:27" x14ac:dyDescent="0.25">
      <c r="A82" s="9" t="s">
        <v>105</v>
      </c>
      <c r="B82" s="10">
        <v>1</v>
      </c>
      <c r="C82" s="11">
        <v>1</v>
      </c>
      <c r="D82" s="10"/>
      <c r="E82" s="11"/>
      <c r="F82" s="10">
        <v>1</v>
      </c>
      <c r="G82" s="11">
        <v>1</v>
      </c>
      <c r="H82" s="10">
        <v>4</v>
      </c>
      <c r="I82" s="11"/>
      <c r="J82" s="10"/>
      <c r="K82" s="11"/>
      <c r="L82" s="10">
        <v>1</v>
      </c>
      <c r="M82" s="11">
        <v>1</v>
      </c>
      <c r="N82" s="10">
        <v>1</v>
      </c>
      <c r="O82" s="11">
        <v>1</v>
      </c>
      <c r="P82" s="10">
        <v>1</v>
      </c>
      <c r="Q82" s="11"/>
      <c r="R82" s="10"/>
      <c r="S82" s="11"/>
      <c r="T82" s="10">
        <v>1</v>
      </c>
      <c r="U82" s="11">
        <v>1</v>
      </c>
      <c r="V82" s="11"/>
      <c r="W82" s="12">
        <f t="shared" si="7"/>
        <v>15</v>
      </c>
      <c r="Y82" s="13">
        <f>0.16*12</f>
        <v>1.92</v>
      </c>
      <c r="Z82" s="13">
        <f>Y82*W82</f>
        <v>28.799999999999997</v>
      </c>
      <c r="AA82">
        <v>3</v>
      </c>
    </row>
    <row r="83" spans="1:27" x14ac:dyDescent="0.25">
      <c r="A83" s="6" t="s">
        <v>106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8"/>
      <c r="Z83" s="8"/>
    </row>
    <row r="84" spans="1:27" x14ac:dyDescent="0.25">
      <c r="A84" s="9" t="s">
        <v>107</v>
      </c>
      <c r="B84" s="10"/>
      <c r="C84" s="11"/>
      <c r="D84" s="10"/>
      <c r="E84" s="11"/>
      <c r="F84" s="10"/>
      <c r="G84" s="11"/>
      <c r="H84" s="10"/>
      <c r="I84" s="11"/>
      <c r="J84" s="10"/>
      <c r="K84" s="11"/>
      <c r="L84" s="10"/>
      <c r="M84" s="11"/>
      <c r="N84" s="10"/>
      <c r="O84" s="11"/>
      <c r="P84" s="10"/>
      <c r="Q84" s="11"/>
      <c r="R84" s="10"/>
      <c r="S84" s="11"/>
      <c r="T84" s="10"/>
      <c r="U84" s="11"/>
      <c r="V84" s="11"/>
      <c r="W84" s="12">
        <f t="shared" ref="W84:W86" si="8">SUM(B84:V84)</f>
        <v>0</v>
      </c>
      <c r="Y84" s="13">
        <v>1</v>
      </c>
      <c r="Z84" s="13">
        <f>Y84*W84</f>
        <v>0</v>
      </c>
      <c r="AA84">
        <v>3</v>
      </c>
    </row>
    <row r="85" spans="1:27" x14ac:dyDescent="0.25">
      <c r="A85" s="9" t="s">
        <v>108</v>
      </c>
      <c r="B85" s="10"/>
      <c r="C85" s="11"/>
      <c r="D85" s="10"/>
      <c r="E85" s="11"/>
      <c r="F85" s="10"/>
      <c r="G85" s="11"/>
      <c r="H85" s="10"/>
      <c r="I85" s="11"/>
      <c r="J85" s="10"/>
      <c r="K85" s="11"/>
      <c r="L85" s="10"/>
      <c r="M85" s="11"/>
      <c r="N85" s="10"/>
      <c r="O85" s="11"/>
      <c r="P85" s="10"/>
      <c r="Q85" s="11"/>
      <c r="R85" s="10"/>
      <c r="S85" s="11"/>
      <c r="T85" s="10"/>
      <c r="U85" s="11"/>
      <c r="V85" s="11"/>
      <c r="W85" s="12">
        <f t="shared" si="8"/>
        <v>0</v>
      </c>
      <c r="Y85" s="13">
        <f>1.5*2</f>
        <v>3</v>
      </c>
      <c r="Z85" s="13">
        <f>Y85*W85</f>
        <v>0</v>
      </c>
      <c r="AA85">
        <v>3</v>
      </c>
    </row>
    <row r="86" spans="1:27" x14ac:dyDescent="0.25">
      <c r="A86" s="9" t="s">
        <v>109</v>
      </c>
      <c r="B86" s="10"/>
      <c r="C86" s="11"/>
      <c r="D86" s="10"/>
      <c r="E86" s="11"/>
      <c r="F86" s="10"/>
      <c r="G86" s="11"/>
      <c r="H86" s="10"/>
      <c r="I86" s="11"/>
      <c r="J86" s="10"/>
      <c r="K86" s="11"/>
      <c r="L86" s="10"/>
      <c r="M86" s="11"/>
      <c r="N86" s="10"/>
      <c r="O86" s="11"/>
      <c r="P86" s="10"/>
      <c r="Q86" s="11"/>
      <c r="R86" s="10"/>
      <c r="S86" s="11"/>
      <c r="T86" s="10"/>
      <c r="U86" s="11"/>
      <c r="V86" s="11"/>
      <c r="W86" s="12">
        <f t="shared" si="8"/>
        <v>0</v>
      </c>
      <c r="Y86" s="13">
        <v>3</v>
      </c>
      <c r="Z86" s="13">
        <f>Y86*W86</f>
        <v>0</v>
      </c>
      <c r="AA86">
        <v>3</v>
      </c>
    </row>
    <row r="87" spans="1:27" x14ac:dyDescent="0.25">
      <c r="A87" s="6" t="s">
        <v>110</v>
      </c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8"/>
      <c r="Z87" s="8"/>
      <c r="AA87" s="8">
        <f>SUM(Z88)/$A$1</f>
        <v>1.4285714285714286</v>
      </c>
    </row>
    <row r="88" spans="1:27" x14ac:dyDescent="0.25">
      <c r="A88" s="21" t="s">
        <v>110</v>
      </c>
      <c r="B88" s="10">
        <v>1</v>
      </c>
      <c r="C88" s="11">
        <v>1</v>
      </c>
      <c r="D88" s="10">
        <v>1</v>
      </c>
      <c r="E88" s="11">
        <v>1</v>
      </c>
      <c r="F88" s="10">
        <v>1</v>
      </c>
      <c r="G88" s="11">
        <v>1</v>
      </c>
      <c r="H88" s="10">
        <v>1</v>
      </c>
      <c r="I88" s="11"/>
      <c r="J88" s="10">
        <v>1</v>
      </c>
      <c r="K88" s="11">
        <v>1</v>
      </c>
      <c r="L88" s="10">
        <v>1</v>
      </c>
      <c r="M88" s="11">
        <v>1</v>
      </c>
      <c r="N88" s="10">
        <v>1</v>
      </c>
      <c r="O88" s="11">
        <v>1</v>
      </c>
      <c r="P88" s="10">
        <v>1</v>
      </c>
      <c r="Q88" s="11">
        <v>1</v>
      </c>
      <c r="R88" s="10">
        <v>1</v>
      </c>
      <c r="S88" s="11">
        <v>1</v>
      </c>
      <c r="T88" s="10">
        <v>1</v>
      </c>
      <c r="U88" s="11">
        <v>1</v>
      </c>
      <c r="V88" s="11">
        <v>1</v>
      </c>
      <c r="W88" s="12">
        <f t="shared" ref="W88" si="9">SUM(B88:V88)</f>
        <v>20</v>
      </c>
      <c r="Y88" s="13">
        <v>1.5</v>
      </c>
      <c r="Z88" s="13">
        <f>Y88*W88</f>
        <v>30</v>
      </c>
    </row>
    <row r="90" spans="1:27" x14ac:dyDescent="0.25">
      <c r="Z90" s="13">
        <f>SUM(Z2:Z89)</f>
        <v>4860.59</v>
      </c>
      <c r="AA90" s="23"/>
    </row>
    <row r="91" spans="1:27" x14ac:dyDescent="0.25">
      <c r="Y91" s="13" t="s">
        <v>111</v>
      </c>
      <c r="Z91" s="13">
        <f>Z90/$A$1</f>
        <v>231.45666666666668</v>
      </c>
    </row>
    <row r="94" spans="1:27" x14ac:dyDescent="0.25">
      <c r="Y94" s="13" t="s">
        <v>112</v>
      </c>
      <c r="Z94" s="13">
        <f>SUMIF($AA$3:$AA$88,2,$Z$3:$Z$88)</f>
        <v>1093.53</v>
      </c>
    </row>
    <row r="95" spans="1:27" x14ac:dyDescent="0.25">
      <c r="Y95" s="13" t="s">
        <v>113</v>
      </c>
      <c r="Z95" s="13">
        <f>SUMIF($AA$3:$AA$88,2,$Z$2:$Z$88)</f>
        <v>1037.97</v>
      </c>
    </row>
    <row r="96" spans="1:27" x14ac:dyDescent="0.25">
      <c r="Y96" s="13" t="s">
        <v>114</v>
      </c>
      <c r="Z96" s="13">
        <f>SUMIF($AA$3:$AA$88,1,$Z$3:$Z$88)</f>
        <v>260.5</v>
      </c>
    </row>
  </sheetData>
  <conditionalFormatting sqref="X7 Z7 X58 X14 Z14 X15:Z19 X59:Z59 X23:Z25 X61:Z64 X60 X87:Z88 X86 X20:X22 Z20:Z22 X69:Z85 X65:X68 X8:Z13 X3:Z6 X26:Y57 Z26:Z58">
    <cfRule type="cellIs" dxfId="11" priority="12" operator="equal">
      <formula>0</formula>
    </cfRule>
  </conditionalFormatting>
  <conditionalFormatting sqref="Y58">
    <cfRule type="cellIs" dxfId="10" priority="10" operator="equal">
      <formula>0</formula>
    </cfRule>
  </conditionalFormatting>
  <conditionalFormatting sqref="W3:W88">
    <cfRule type="cellIs" dxfId="9" priority="11" operator="equal">
      <formula>0</formula>
    </cfRule>
  </conditionalFormatting>
  <conditionalFormatting sqref="Y7">
    <cfRule type="cellIs" dxfId="8" priority="9" operator="equal">
      <formula>0</formula>
    </cfRule>
  </conditionalFormatting>
  <conditionalFormatting sqref="Y14">
    <cfRule type="cellIs" dxfId="7" priority="8" operator="equal">
      <formula>0</formula>
    </cfRule>
  </conditionalFormatting>
  <conditionalFormatting sqref="Z86">
    <cfRule type="cellIs" dxfId="6" priority="5" operator="equal">
      <formula>0</formula>
    </cfRule>
  </conditionalFormatting>
  <conditionalFormatting sqref="Y60:Z60">
    <cfRule type="cellIs" dxfId="5" priority="7" operator="equal">
      <formula>0</formula>
    </cfRule>
  </conditionalFormatting>
  <conditionalFormatting sqref="Y86">
    <cfRule type="cellIs" dxfId="4" priority="6" operator="equal">
      <formula>0</formula>
    </cfRule>
  </conditionalFormatting>
  <conditionalFormatting sqref="Y21:Y22">
    <cfRule type="cellIs" dxfId="3" priority="4" operator="equal">
      <formula>0</formula>
    </cfRule>
  </conditionalFormatting>
  <conditionalFormatting sqref="Y20">
    <cfRule type="cellIs" dxfId="2" priority="3" operator="equal">
      <formula>0</formula>
    </cfRule>
  </conditionalFormatting>
  <conditionalFormatting sqref="Y65:Y68">
    <cfRule type="cellIs" dxfId="1" priority="2" operator="equal">
      <formula>0</formula>
    </cfRule>
  </conditionalFormatting>
  <conditionalFormatting sqref="Z65:Z68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Resum inventari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Carles Bordalba Llaberia</dc:creator>
  <cp:lastModifiedBy>Marc Fernandez Berlanga</cp:lastModifiedBy>
  <dcterms:created xsi:type="dcterms:W3CDTF">2023-07-11T05:52:29Z</dcterms:created>
  <dcterms:modified xsi:type="dcterms:W3CDTF">2023-08-28T09:56:51Z</dcterms:modified>
</cp:coreProperties>
</file>