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s\aaa\bb\aa\bb\aa\diversos\bancs 2023\Signatures electròniques\Concursos i mitja propi\CSCVITAE\Seguretat\"/>
    </mc:Choice>
  </mc:AlternateContent>
  <xr:revisionPtr revIDLastSave="0" documentId="13_ncr:1_{E34067A3-C3CE-40E0-853B-B791EBC3B762}" xr6:coauthVersionLast="47" xr6:coauthVersionMax="47" xr10:uidLastSave="{00000000-0000-0000-0000-000000000000}"/>
  <bookViews>
    <workbookView xWindow="-28920" yWindow="-120" windowWidth="29040" windowHeight="15840" xr2:uid="{BF56B2E8-6004-47B6-92E6-157F729E70FD}"/>
  </bookViews>
  <sheets>
    <sheet name="CALCUL AMB PREU CONVEN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6" i="3" l="1"/>
  <c r="U35" i="3"/>
  <c r="O4" i="3" l="1"/>
  <c r="N4" i="3"/>
  <c r="M4" i="3"/>
  <c r="L4" i="3"/>
  <c r="I28" i="3"/>
  <c r="U36" i="3"/>
  <c r="V36" i="3" s="1"/>
  <c r="V37" i="3" s="1"/>
  <c r="K11" i="3" l="1"/>
  <c r="K10" i="3"/>
  <c r="L9" i="3"/>
  <c r="M9" i="3" s="1"/>
  <c r="N9" i="3" s="1"/>
  <c r="O9" i="3" s="1"/>
  <c r="L8" i="3"/>
  <c r="M8" i="3" s="1"/>
  <c r="N8" i="3" s="1"/>
  <c r="O8" i="3" s="1"/>
  <c r="L7" i="3"/>
  <c r="M7" i="3" s="1"/>
  <c r="N7" i="3" s="1"/>
  <c r="O7" i="3" s="1"/>
  <c r="L6" i="3"/>
  <c r="M6" i="3" s="1"/>
  <c r="N6" i="3" s="1"/>
  <c r="O6" i="3" s="1"/>
  <c r="L5" i="3"/>
  <c r="M5" i="3" s="1"/>
  <c r="N5" i="3" s="1"/>
  <c r="O5" i="3" s="1"/>
  <c r="Q35" i="3"/>
  <c r="P35" i="3"/>
  <c r="O35" i="3"/>
  <c r="N35" i="3"/>
  <c r="I35" i="3"/>
  <c r="C32" i="3"/>
  <c r="Q27" i="3"/>
  <c r="Q26" i="3"/>
  <c r="P27" i="3"/>
  <c r="P26" i="3"/>
  <c r="O27" i="3"/>
  <c r="O26" i="3"/>
  <c r="N27" i="3"/>
  <c r="N26" i="3"/>
  <c r="I27" i="3"/>
  <c r="J27" i="3" s="1"/>
  <c r="L27" i="3" s="1"/>
  <c r="I26" i="3"/>
  <c r="J26" i="3" s="1"/>
  <c r="L26" i="3" s="1"/>
  <c r="C23" i="3"/>
  <c r="R27" i="3" s="1"/>
  <c r="K12" i="3" l="1"/>
  <c r="K14" i="3" s="1"/>
  <c r="K35" i="3" s="1"/>
  <c r="L11" i="3"/>
  <c r="L10" i="3"/>
  <c r="S35" i="3"/>
  <c r="J35" i="3"/>
  <c r="L35" i="3" s="1"/>
  <c r="S26" i="3"/>
  <c r="S27" i="3"/>
  <c r="L12" i="3" l="1"/>
  <c r="L14" i="3" s="1"/>
  <c r="M35" i="3"/>
  <c r="T35" i="3" s="1"/>
  <c r="M10" i="3"/>
  <c r="M11" i="3"/>
  <c r="D5" i="3"/>
  <c r="D6" i="3"/>
  <c r="D7" i="3"/>
  <c r="E7" i="3" s="1"/>
  <c r="F7" i="3" s="1"/>
  <c r="D8" i="3"/>
  <c r="E8" i="3" s="1"/>
  <c r="D9" i="3"/>
  <c r="E9" i="3" s="1"/>
  <c r="F9" i="3" s="1"/>
  <c r="D4" i="3"/>
  <c r="E4" i="3" s="1"/>
  <c r="F4" i="3" s="1"/>
  <c r="C11" i="3"/>
  <c r="C10" i="3"/>
  <c r="W37" i="3" l="1"/>
  <c r="M12" i="3"/>
  <c r="M14" i="3" s="1"/>
  <c r="N10" i="3"/>
  <c r="O10" i="3" s="1"/>
  <c r="N11" i="3"/>
  <c r="O11" i="3" s="1"/>
  <c r="C12" i="3"/>
  <c r="C14" i="3" s="1"/>
  <c r="D11" i="3"/>
  <c r="F8" i="3"/>
  <c r="E6" i="3"/>
  <c r="D10" i="3"/>
  <c r="E5" i="3"/>
  <c r="F5" i="3" s="1"/>
  <c r="X37" i="3" l="1"/>
  <c r="N12" i="3"/>
  <c r="O12" i="3" s="1"/>
  <c r="M27" i="3"/>
  <c r="M26" i="3"/>
  <c r="K27" i="3"/>
  <c r="K26" i="3"/>
  <c r="D12" i="3"/>
  <c r="D14" i="3" s="1"/>
  <c r="E11" i="3"/>
  <c r="F6" i="3"/>
  <c r="F11" i="3" s="1"/>
  <c r="E10" i="3"/>
  <c r="N14" i="3" l="1"/>
  <c r="O14" i="3"/>
  <c r="Z37" i="3" s="1"/>
  <c r="Y37" i="3"/>
  <c r="T26" i="3"/>
  <c r="O22" i="3"/>
  <c r="P22" i="3" s="1"/>
  <c r="Q22" i="3" s="1"/>
  <c r="R22" i="3" s="1"/>
  <c r="S22" i="3" s="1"/>
  <c r="O23" i="3"/>
  <c r="P23" i="3" s="1"/>
  <c r="Q23" i="3" s="1"/>
  <c r="R23" i="3" s="1"/>
  <c r="S23" i="3" s="1"/>
  <c r="T27" i="3"/>
  <c r="V35" i="3"/>
  <c r="U27" i="3"/>
  <c r="V27" i="3" s="1"/>
  <c r="W27" i="3" s="1"/>
  <c r="E12" i="3"/>
  <c r="E14" i="3" s="1"/>
  <c r="F10" i="3"/>
  <c r="F12" i="3" s="1"/>
  <c r="F14" i="3" s="1"/>
  <c r="X27" i="3" l="1"/>
  <c r="Y27" i="3" s="1"/>
  <c r="Z27" i="3" s="1"/>
  <c r="U26" i="3"/>
  <c r="V26" i="3" s="1"/>
  <c r="V29" i="3" s="1"/>
  <c r="X26" i="3" l="1"/>
  <c r="W29" i="3"/>
  <c r="Y26" i="3" l="1"/>
  <c r="X29" i="3"/>
  <c r="Z26" i="3" l="1"/>
  <c r="Z29" i="3" s="1"/>
  <c r="Y29" i="3"/>
</calcChain>
</file>

<file path=xl/sharedStrings.xml><?xml version="1.0" encoding="utf-8"?>
<sst xmlns="http://schemas.openxmlformats.org/spreadsheetml/2006/main" count="116" uniqueCount="56">
  <si>
    <t>festius</t>
  </si>
  <si>
    <t>TOTAL</t>
  </si>
  <si>
    <t>S.B.</t>
  </si>
  <si>
    <t>Antiguitat</t>
  </si>
  <si>
    <t>Plus Perrillositat</t>
  </si>
  <si>
    <t>Any</t>
  </si>
  <si>
    <t>Increment</t>
  </si>
  <si>
    <t>Vigilant</t>
  </si>
  <si>
    <t>Plus Transport</t>
  </si>
  <si>
    <t>Plus Vestuari</t>
  </si>
  <si>
    <t>Pl. Fills disc</t>
  </si>
  <si>
    <t>Nº Pagues</t>
  </si>
  <si>
    <t>Total brut mes</t>
  </si>
  <si>
    <t>Import pagues Extres</t>
  </si>
  <si>
    <t>Import brut anual</t>
  </si>
  <si>
    <t>NOCTURNITAT HORA</t>
  </si>
  <si>
    <t>DISSABTE-DIUMENGE-FESTIU HORA</t>
  </si>
  <si>
    <t>Festiu Especial nit cap d'any i Nadal</t>
  </si>
  <si>
    <t>per hora</t>
  </si>
  <si>
    <t>per nit</t>
  </si>
  <si>
    <t>Jornada Anual</t>
  </si>
  <si>
    <t>Preu Hora</t>
  </si>
  <si>
    <t>dill-div</t>
  </si>
  <si>
    <t>diss</t>
  </si>
  <si>
    <t>dium</t>
  </si>
  <si>
    <t>Festius Especials</t>
  </si>
  <si>
    <t>HORARI</t>
  </si>
  <si>
    <t>Hores</t>
  </si>
  <si>
    <t>Llocs de treball</t>
  </si>
  <si>
    <t>H anuals</t>
  </si>
  <si>
    <t>PEJC</t>
  </si>
  <si>
    <t>Hores suplència formació</t>
  </si>
  <si>
    <t>cost suplencia formació</t>
  </si>
  <si>
    <t>Dissabte</t>
  </si>
  <si>
    <t>Diumenge</t>
  </si>
  <si>
    <t>Festiu</t>
  </si>
  <si>
    <t>Festiu Especial</t>
  </si>
  <si>
    <t>20:00 hores  a 8:00 hores</t>
  </si>
  <si>
    <t>8:00 hores -20:00  hores</t>
  </si>
  <si>
    <t>Cost Hores 2023</t>
  </si>
  <si>
    <t>Nocturnitat</t>
  </si>
  <si>
    <t>Retribució vacances Variables</t>
  </si>
  <si>
    <t>TOTAL COST 2023</t>
  </si>
  <si>
    <t>TOTAL SOUS I SALARIS 2023</t>
  </si>
  <si>
    <t>COST Seguretat Social Emp  2023</t>
  </si>
  <si>
    <t>TOTAL COST 2024</t>
  </si>
  <si>
    <t>TOTAL COST 2025</t>
  </si>
  <si>
    <t>TOTAL COST 2026</t>
  </si>
  <si>
    <t>TOTAL COST 2027</t>
  </si>
  <si>
    <t>Seguretat</t>
  </si>
  <si>
    <t>Lloc de Treball</t>
  </si>
  <si>
    <t>MOTXILLA ANTIGUITAT</t>
  </si>
  <si>
    <t xml:space="preserve">Lloc de Treball </t>
  </si>
  <si>
    <t>AUXILIAR</t>
  </si>
  <si>
    <t>MOTXILLA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</si>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</sst>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0" xfId="0" applyNumberFormat="1"/>
    <xf numFmtId="0" fontId="0" fillId="0" borderId="3" xfId="0" applyBorder="1"/>
    <xf numFmtId="0" fontId="0" fillId="0" borderId="4" xfId="0" applyBorder="1"/>
    <xf numFmtId="4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1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8" borderId="6" xfId="0" applyFill="1" applyBorder="1" applyAlignment="1">
      <alignment horizontal="center" wrapText="1"/>
    </xf>
    <xf numFmtId="0" fontId="0" fillId="9" borderId="12" xfId="0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4" fontId="0" fillId="0" borderId="5" xfId="0" applyNumberFormat="1" applyBorder="1"/>
    <xf numFmtId="10" fontId="0" fillId="0" borderId="1" xfId="0" applyNumberFormat="1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0" fontId="0" fillId="0" borderId="2" xfId="0" applyBorder="1" applyAlignment="1">
      <alignment wrapText="1"/>
    </xf>
  </cellXfs>
  <cellStyles count="3">
    <cellStyle name="Hipervínculo 2" xfId="1" xr:uid="{94517C4D-125E-4E45-8A7B-B01C4B9EE57B}"/>
    <cellStyle name="Hipervínculo 3" xfId="2" xr:uid="{D883DD20-CF62-4B63-8C17-8C95A7EF60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3B2A-F1D6-45E9-A4E0-5301BFC4A794}">
  <sheetPr>
    <tabColor rgb="FF92D050"/>
    <pageSetUpPr fitToPage="1"/>
  </sheetPr>
  <dimension ref="A1:Z42"/>
  <sheetViews>
    <sheetView showGridLines="0" tabSelected="1" workbookViewId="0"/>
  </sheetViews>
  <sheetFormatPr baseColWidth="10" defaultRowHeight="15" x14ac:dyDescent="0.25"/>
  <cols>
    <col min="1" max="1" width="32.28515625" bestFit="1" customWidth="1"/>
    <col min="2" max="2" width="15.5703125" customWidth="1"/>
    <col min="9" max="9" width="32.5703125" bestFit="1" customWidth="1"/>
    <col min="21" max="21" width="10.7109375" customWidth="1"/>
  </cols>
  <sheetData>
    <row r="1" spans="1:16" x14ac:dyDescent="0.25">
      <c r="A1" s="3" t="s">
        <v>7</v>
      </c>
      <c r="B1" s="5"/>
      <c r="C1" s="5"/>
      <c r="D1" s="5"/>
      <c r="E1" s="5"/>
      <c r="F1" s="6"/>
      <c r="I1" s="3" t="s">
        <v>55</v>
      </c>
    </row>
    <row r="2" spans="1:16" x14ac:dyDescent="0.25">
      <c r="A2" s="11" t="s">
        <v>6</v>
      </c>
      <c r="B2" s="11"/>
      <c r="C2" s="12">
        <v>0.06</v>
      </c>
      <c r="D2" s="12">
        <v>0.04</v>
      </c>
      <c r="E2" s="12">
        <v>0.03</v>
      </c>
      <c r="F2" s="12">
        <v>0.03</v>
      </c>
      <c r="G2" s="4"/>
      <c r="I2" s="11" t="s">
        <v>6</v>
      </c>
      <c r="J2" s="11"/>
      <c r="K2" s="12">
        <v>0.06</v>
      </c>
      <c r="L2" s="12">
        <v>0.04</v>
      </c>
      <c r="M2" s="12">
        <v>0.03</v>
      </c>
      <c r="N2" s="12">
        <v>0.03</v>
      </c>
      <c r="O2" s="12">
        <v>0.03</v>
      </c>
    </row>
    <row r="3" spans="1:16" x14ac:dyDescent="0.25">
      <c r="A3" s="11" t="s">
        <v>5</v>
      </c>
      <c r="B3" s="11" t="s">
        <v>11</v>
      </c>
      <c r="C3" s="13">
        <v>2023</v>
      </c>
      <c r="D3" s="13">
        <v>2024</v>
      </c>
      <c r="E3" s="13">
        <v>2025</v>
      </c>
      <c r="F3" s="13">
        <v>2026</v>
      </c>
      <c r="I3" s="11" t="s">
        <v>5</v>
      </c>
      <c r="J3" s="11" t="s">
        <v>11</v>
      </c>
      <c r="K3" s="13">
        <v>2023</v>
      </c>
      <c r="L3" s="13">
        <v>2024</v>
      </c>
      <c r="M3" s="13">
        <v>2025</v>
      </c>
      <c r="N3" s="13">
        <v>2026</v>
      </c>
      <c r="O3" s="13">
        <v>2027</v>
      </c>
    </row>
    <row r="4" spans="1:16" x14ac:dyDescent="0.25">
      <c r="A4" s="2" t="s">
        <v>2</v>
      </c>
      <c r="B4" s="2">
        <v>15</v>
      </c>
      <c r="C4" s="7">
        <v>1052.52</v>
      </c>
      <c r="D4" s="7">
        <f>C4+C4*$D$2</f>
        <v>1094.6207999999999</v>
      </c>
      <c r="E4" s="7">
        <f>D4+D4*$E$2</f>
        <v>1127.4594239999999</v>
      </c>
      <c r="F4" s="7">
        <f>E4+E4*$F$2</f>
        <v>1161.28320672</v>
      </c>
      <c r="I4" s="2" t="s">
        <v>2</v>
      </c>
      <c r="J4" s="2">
        <v>14</v>
      </c>
      <c r="K4" s="7">
        <v>1092.69</v>
      </c>
      <c r="L4" s="7">
        <f>K4+K4*L2</f>
        <v>1136.3976</v>
      </c>
      <c r="M4" s="7">
        <f>L4+L4*$M$2</f>
        <v>1170.4895280000001</v>
      </c>
      <c r="N4" s="7">
        <f>M4+M4*N2</f>
        <v>1205.6042138400001</v>
      </c>
      <c r="O4" s="7">
        <f>N4+N4*O2</f>
        <v>1241.7723402552001</v>
      </c>
    </row>
    <row r="5" spans="1:16" x14ac:dyDescent="0.25">
      <c r="A5" s="2" t="s">
        <v>3</v>
      </c>
      <c r="B5" s="2">
        <v>15</v>
      </c>
      <c r="C5" s="7">
        <v>0</v>
      </c>
      <c r="D5" s="7">
        <f t="shared" ref="D5:D9" si="0">C5+C5*$D$2</f>
        <v>0</v>
      </c>
      <c r="E5" s="7">
        <f t="shared" ref="E5:E9" si="1">D5+D5*$E$2</f>
        <v>0</v>
      </c>
      <c r="F5" s="7">
        <f t="shared" ref="F5:F9" si="2">E5+E5*$F$2</f>
        <v>0</v>
      </c>
      <c r="I5" s="2" t="s">
        <v>3</v>
      </c>
      <c r="J5" s="2">
        <v>14</v>
      </c>
      <c r="K5" s="7">
        <v>0</v>
      </c>
      <c r="L5" s="7">
        <f t="shared" ref="L5:L9" si="3">K5+K5*$D$2</f>
        <v>0</v>
      </c>
      <c r="M5" s="7">
        <f t="shared" ref="M5:M9" si="4">L5+L5*$E$2</f>
        <v>0</v>
      </c>
      <c r="N5" s="7">
        <f t="shared" ref="N5:O9" si="5">M5+M5*$F$2</f>
        <v>0</v>
      </c>
      <c r="O5" s="7">
        <f t="shared" si="5"/>
        <v>0</v>
      </c>
    </row>
    <row r="6" spans="1:16" x14ac:dyDescent="0.25">
      <c r="A6" s="2" t="s">
        <v>4</v>
      </c>
      <c r="B6" s="2">
        <v>15</v>
      </c>
      <c r="C6" s="7">
        <v>21.83</v>
      </c>
      <c r="D6" s="7">
        <f t="shared" si="0"/>
        <v>22.703199999999999</v>
      </c>
      <c r="E6" s="7">
        <f t="shared" si="1"/>
        <v>23.384295999999999</v>
      </c>
      <c r="F6" s="7">
        <f t="shared" si="2"/>
        <v>24.085824880000001</v>
      </c>
      <c r="I6" s="2" t="s">
        <v>4</v>
      </c>
      <c r="J6" s="2">
        <v>0</v>
      </c>
      <c r="K6" s="7">
        <v>0</v>
      </c>
      <c r="L6" s="7">
        <f t="shared" si="3"/>
        <v>0</v>
      </c>
      <c r="M6" s="7">
        <f t="shared" si="4"/>
        <v>0</v>
      </c>
      <c r="N6" s="7">
        <f t="shared" si="5"/>
        <v>0</v>
      </c>
      <c r="O6" s="7">
        <f t="shared" si="5"/>
        <v>0</v>
      </c>
    </row>
    <row r="7" spans="1:16" x14ac:dyDescent="0.25">
      <c r="A7" s="2" t="s">
        <v>8</v>
      </c>
      <c r="B7" s="2">
        <v>12</v>
      </c>
      <c r="C7" s="7">
        <v>124.9</v>
      </c>
      <c r="D7" s="7">
        <f t="shared" si="0"/>
        <v>129.89600000000002</v>
      </c>
      <c r="E7" s="7">
        <f t="shared" si="1"/>
        <v>133.79288000000003</v>
      </c>
      <c r="F7" s="7">
        <f t="shared" si="2"/>
        <v>137.80666640000004</v>
      </c>
      <c r="I7" s="2" t="s">
        <v>8</v>
      </c>
      <c r="J7" s="2">
        <v>0</v>
      </c>
      <c r="K7" s="7">
        <v>0</v>
      </c>
      <c r="L7" s="7">
        <f t="shared" si="3"/>
        <v>0</v>
      </c>
      <c r="M7" s="7">
        <f t="shared" si="4"/>
        <v>0</v>
      </c>
      <c r="N7" s="7">
        <f t="shared" si="5"/>
        <v>0</v>
      </c>
      <c r="O7" s="7">
        <f t="shared" si="5"/>
        <v>0</v>
      </c>
    </row>
    <row r="8" spans="1:16" x14ac:dyDescent="0.25">
      <c r="A8" s="2" t="s">
        <v>9</v>
      </c>
      <c r="B8" s="2">
        <v>12</v>
      </c>
      <c r="C8" s="7">
        <v>101.76</v>
      </c>
      <c r="D8" s="7">
        <f t="shared" si="0"/>
        <v>105.83040000000001</v>
      </c>
      <c r="E8" s="7">
        <f t="shared" si="1"/>
        <v>109.00531200000002</v>
      </c>
      <c r="F8" s="7">
        <f t="shared" si="2"/>
        <v>112.27547136000001</v>
      </c>
      <c r="I8" s="2" t="s">
        <v>9</v>
      </c>
      <c r="J8" s="2">
        <v>0</v>
      </c>
      <c r="K8" s="7">
        <v>0</v>
      </c>
      <c r="L8" s="7">
        <f t="shared" si="3"/>
        <v>0</v>
      </c>
      <c r="M8" s="7">
        <f t="shared" si="4"/>
        <v>0</v>
      </c>
      <c r="N8" s="7">
        <f t="shared" si="5"/>
        <v>0</v>
      </c>
      <c r="O8" s="7">
        <f t="shared" si="5"/>
        <v>0</v>
      </c>
    </row>
    <row r="9" spans="1:16" x14ac:dyDescent="0.25">
      <c r="A9" s="2" t="s">
        <v>10</v>
      </c>
      <c r="B9" s="2">
        <v>12</v>
      </c>
      <c r="C9" s="7">
        <v>0</v>
      </c>
      <c r="D9" s="7">
        <f t="shared" si="0"/>
        <v>0</v>
      </c>
      <c r="E9" s="7">
        <f t="shared" si="1"/>
        <v>0</v>
      </c>
      <c r="F9" s="7">
        <f t="shared" si="2"/>
        <v>0</v>
      </c>
      <c r="I9" s="2" t="s">
        <v>10</v>
      </c>
      <c r="J9" s="2">
        <v>0</v>
      </c>
      <c r="K9" s="7">
        <v>0</v>
      </c>
      <c r="L9" s="7">
        <f t="shared" si="3"/>
        <v>0</v>
      </c>
      <c r="M9" s="7">
        <f t="shared" si="4"/>
        <v>0</v>
      </c>
      <c r="N9" s="7">
        <f t="shared" si="5"/>
        <v>0</v>
      </c>
      <c r="O9" s="7">
        <f t="shared" si="5"/>
        <v>0</v>
      </c>
    </row>
    <row r="10" spans="1:16" x14ac:dyDescent="0.25">
      <c r="A10" s="2" t="s">
        <v>12</v>
      </c>
      <c r="B10" s="2"/>
      <c r="C10" s="7">
        <f>SUM(C4:C9)</f>
        <v>1301.01</v>
      </c>
      <c r="D10" s="7">
        <f t="shared" ref="D10:F10" si="6">SUM(D4:D9)</f>
        <v>1353.0503999999999</v>
      </c>
      <c r="E10" s="7">
        <f t="shared" si="6"/>
        <v>1393.6419119999998</v>
      </c>
      <c r="F10" s="7">
        <f t="shared" si="6"/>
        <v>1435.45116936</v>
      </c>
      <c r="I10" s="2" t="s">
        <v>12</v>
      </c>
      <c r="J10" s="2"/>
      <c r="K10" s="7">
        <f>SUM(K4:K9)</f>
        <v>1092.69</v>
      </c>
      <c r="L10" s="7">
        <f t="shared" ref="L10" si="7">SUM(L4:L9)</f>
        <v>1136.3976</v>
      </c>
      <c r="M10" s="7">
        <f t="shared" ref="M10" si="8">SUM(M4:M9)</f>
        <v>1170.4895280000001</v>
      </c>
      <c r="N10" s="7">
        <f t="shared" ref="N10" si="9">SUM(N4:N9)</f>
        <v>1205.6042138400001</v>
      </c>
      <c r="O10" s="7">
        <f t="shared" ref="O10:O14" si="10">N10+N10*$F$2</f>
        <v>1241.7723402552001</v>
      </c>
      <c r="P10" s="37"/>
    </row>
    <row r="11" spans="1:16" x14ac:dyDescent="0.25">
      <c r="A11" s="2" t="s">
        <v>13</v>
      </c>
      <c r="B11" s="2"/>
      <c r="C11" s="7">
        <f>C4+C5+C6</f>
        <v>1074.3499999999999</v>
      </c>
      <c r="D11" s="7">
        <f t="shared" ref="D11:F11" si="11">D4+D5+D6</f>
        <v>1117.3239999999998</v>
      </c>
      <c r="E11" s="7">
        <f t="shared" si="11"/>
        <v>1150.8437199999998</v>
      </c>
      <c r="F11" s="7">
        <f t="shared" si="11"/>
        <v>1185.3690316</v>
      </c>
      <c r="I11" s="2" t="s">
        <v>13</v>
      </c>
      <c r="J11" s="2"/>
      <c r="K11" s="7">
        <f>K4+K5+K6</f>
        <v>1092.69</v>
      </c>
      <c r="L11" s="7">
        <f t="shared" ref="L11:N11" si="12">L4+L5+L6</f>
        <v>1136.3976</v>
      </c>
      <c r="M11" s="7">
        <f t="shared" si="12"/>
        <v>1170.4895280000001</v>
      </c>
      <c r="N11" s="7">
        <f t="shared" si="12"/>
        <v>1205.6042138400001</v>
      </c>
      <c r="O11" s="7">
        <f t="shared" si="10"/>
        <v>1241.7723402552001</v>
      </c>
    </row>
    <row r="12" spans="1:16" x14ac:dyDescent="0.25">
      <c r="A12" s="10" t="s">
        <v>14</v>
      </c>
      <c r="B12" s="10"/>
      <c r="C12" s="14">
        <f>C10*12+C11*3</f>
        <v>18835.169999999998</v>
      </c>
      <c r="D12" s="14">
        <f t="shared" ref="D12:F12" si="13">D10*12+D11*3</f>
        <v>19588.576799999995</v>
      </c>
      <c r="E12" s="14">
        <f t="shared" si="13"/>
        <v>20176.234103999996</v>
      </c>
      <c r="F12" s="14">
        <f t="shared" si="13"/>
        <v>20781.521127120002</v>
      </c>
      <c r="I12" s="10" t="s">
        <v>14</v>
      </c>
      <c r="J12" s="10"/>
      <c r="K12" s="14">
        <f>K10*12+K11*2</f>
        <v>15297.66</v>
      </c>
      <c r="L12" s="14">
        <f>L10*12+L11*2</f>
        <v>15909.5664</v>
      </c>
      <c r="M12" s="14">
        <f t="shared" ref="M12:N12" si="14">M10*12+M11*2</f>
        <v>16386.853392000001</v>
      </c>
      <c r="N12" s="14">
        <f t="shared" si="14"/>
        <v>16878.458993760003</v>
      </c>
      <c r="O12" s="7">
        <f t="shared" si="10"/>
        <v>17384.812763572801</v>
      </c>
    </row>
    <row r="13" spans="1:16" x14ac:dyDescent="0.25">
      <c r="A13" s="2" t="s">
        <v>20</v>
      </c>
      <c r="B13" s="2"/>
      <c r="C13" s="7">
        <v>1782</v>
      </c>
      <c r="D13" s="7">
        <v>1782</v>
      </c>
      <c r="E13" s="7">
        <v>1782</v>
      </c>
      <c r="F13" s="7">
        <v>1782</v>
      </c>
      <c r="I13" s="2" t="s">
        <v>20</v>
      </c>
      <c r="J13" s="2"/>
      <c r="K13" s="7">
        <v>1804</v>
      </c>
      <c r="L13" s="7">
        <v>1804</v>
      </c>
      <c r="M13" s="7">
        <v>1804</v>
      </c>
      <c r="N13" s="7">
        <v>1804</v>
      </c>
      <c r="O13" s="7">
        <v>1804</v>
      </c>
    </row>
    <row r="14" spans="1:16" x14ac:dyDescent="0.25">
      <c r="A14" s="10" t="s">
        <v>21</v>
      </c>
      <c r="B14" s="10"/>
      <c r="C14" s="14">
        <f>C12/C13</f>
        <v>10.569680134680134</v>
      </c>
      <c r="D14" s="14">
        <f t="shared" ref="D14:F14" si="15">D12/D13</f>
        <v>10.992467340067337</v>
      </c>
      <c r="E14" s="14">
        <f t="shared" si="15"/>
        <v>11.322241360269357</v>
      </c>
      <c r="F14" s="14">
        <f t="shared" si="15"/>
        <v>11.661908601077442</v>
      </c>
      <c r="I14" s="10" t="s">
        <v>21</v>
      </c>
      <c r="J14" s="10"/>
      <c r="K14" s="14">
        <f>K12/K13</f>
        <v>8.4798558758314861</v>
      </c>
      <c r="L14" s="14">
        <f t="shared" ref="L14" si="16">L12/L13</f>
        <v>8.8190501108647457</v>
      </c>
      <c r="M14" s="14">
        <f t="shared" ref="M14" si="17">M12/M13</f>
        <v>9.0836216141906885</v>
      </c>
      <c r="N14" s="14">
        <f t="shared" ref="N14" si="18">N12/N13</f>
        <v>9.3561302626164089</v>
      </c>
      <c r="O14" s="14">
        <f t="shared" si="10"/>
        <v>9.6368141704949011</v>
      </c>
    </row>
    <row r="15" spans="1:16" x14ac:dyDescent="0.25">
      <c r="A15" s="2" t="s">
        <v>15</v>
      </c>
      <c r="B15" s="2" t="s">
        <v>18</v>
      </c>
      <c r="C15" s="2">
        <v>1.1299999999999999</v>
      </c>
      <c r="D15" s="2">
        <v>1.18</v>
      </c>
      <c r="E15" s="2">
        <v>1.22</v>
      </c>
      <c r="F15" s="2">
        <v>1.26</v>
      </c>
      <c r="I15" s="2" t="s">
        <v>15</v>
      </c>
      <c r="J15" s="2" t="s">
        <v>18</v>
      </c>
      <c r="K15" s="2"/>
      <c r="L15" s="2"/>
      <c r="M15" s="2"/>
      <c r="N15" s="2"/>
    </row>
    <row r="16" spans="1:16" x14ac:dyDescent="0.25">
      <c r="A16" s="2" t="s">
        <v>16</v>
      </c>
      <c r="B16" s="2" t="s">
        <v>18</v>
      </c>
      <c r="C16" s="2">
        <v>0.92</v>
      </c>
      <c r="D16" s="2">
        <v>0.96</v>
      </c>
      <c r="E16" s="2">
        <v>0.99</v>
      </c>
      <c r="F16" s="2">
        <v>1.02</v>
      </c>
      <c r="I16" s="2" t="s">
        <v>16</v>
      </c>
      <c r="J16" s="2" t="s">
        <v>18</v>
      </c>
      <c r="K16" s="2"/>
      <c r="L16" s="2"/>
      <c r="M16" s="2"/>
      <c r="N16" s="2"/>
    </row>
    <row r="17" spans="1:26" x14ac:dyDescent="0.25">
      <c r="A17" s="2" t="s">
        <v>17</v>
      </c>
      <c r="B17" s="2" t="s">
        <v>19</v>
      </c>
      <c r="C17" s="2">
        <v>75.66</v>
      </c>
      <c r="D17" s="2">
        <v>78.69</v>
      </c>
      <c r="E17" s="2">
        <v>81.05</v>
      </c>
      <c r="F17" s="2">
        <v>83.48</v>
      </c>
      <c r="I17" s="2" t="s">
        <v>17</v>
      </c>
      <c r="J17" s="2" t="s">
        <v>19</v>
      </c>
      <c r="K17" s="2"/>
      <c r="L17" s="2"/>
      <c r="M17" s="2"/>
      <c r="N17" s="2"/>
    </row>
    <row r="20" spans="1:26" x14ac:dyDescent="0.25">
      <c r="C20" s="1"/>
    </row>
    <row r="21" spans="1:26" x14ac:dyDescent="0.25">
      <c r="O21">
        <v>2023</v>
      </c>
      <c r="P21">
        <v>2024</v>
      </c>
      <c r="Q21">
        <v>2025</v>
      </c>
      <c r="R21">
        <v>2026</v>
      </c>
      <c r="S21">
        <v>2027</v>
      </c>
    </row>
    <row r="22" spans="1:26" x14ac:dyDescent="0.25">
      <c r="O22" s="1">
        <f>K26+M26+N26+P26+O26+Q26+R26+S26</f>
        <v>16557.799495743064</v>
      </c>
      <c r="P22" s="1">
        <f>O22*$L$2+O22</f>
        <v>17220.111475572787</v>
      </c>
      <c r="Q22" s="1">
        <f>P22+P22*$M$2</f>
        <v>17736.71481983997</v>
      </c>
      <c r="R22" s="1">
        <f>Q22*$N$2+Q22</f>
        <v>18268.816264435169</v>
      </c>
      <c r="S22" s="1">
        <f>R22+R22*$O$2</f>
        <v>18816.880752368223</v>
      </c>
      <c r="T22" s="1"/>
    </row>
    <row r="23" spans="1:26" x14ac:dyDescent="0.25">
      <c r="B23" s="9"/>
      <c r="C23" s="16">
        <f>SUM(D23:H23)</f>
        <v>365</v>
      </c>
      <c r="D23" s="15">
        <v>247</v>
      </c>
      <c r="E23" s="15">
        <v>52</v>
      </c>
      <c r="F23" s="15">
        <v>52</v>
      </c>
      <c r="G23" s="15">
        <v>12</v>
      </c>
      <c r="H23" s="15">
        <v>2</v>
      </c>
      <c r="O23" s="1">
        <f>K27+M27+N27+P27+O27+Q27+R27+S27</f>
        <v>52045.792962849591</v>
      </c>
      <c r="P23" s="1">
        <f>O23*$L$2+O23</f>
        <v>54127.624681363573</v>
      </c>
      <c r="Q23" s="1">
        <f>P23+P23*$M$2</f>
        <v>55751.453421804479</v>
      </c>
      <c r="R23" s="1">
        <f>Q23*$N$2+Q23</f>
        <v>57423.997024458615</v>
      </c>
      <c r="S23" s="1">
        <f>R23+R23*$O$2</f>
        <v>59146.716935192373</v>
      </c>
      <c r="T23" s="1"/>
    </row>
    <row r="24" spans="1:26" ht="63.75" customHeight="1" thickBot="1" x14ac:dyDescent="0.3">
      <c r="C24" s="17"/>
      <c r="D24" s="18" t="s">
        <v>22</v>
      </c>
      <c r="E24" s="18" t="s">
        <v>23</v>
      </c>
      <c r="F24" s="18" t="s">
        <v>24</v>
      </c>
      <c r="G24" s="18" t="s">
        <v>0</v>
      </c>
      <c r="H24" s="19" t="s">
        <v>25</v>
      </c>
      <c r="U24" s="20"/>
      <c r="V24" s="12">
        <v>0.06</v>
      </c>
      <c r="W24" s="12">
        <v>0.04</v>
      </c>
      <c r="X24" s="12">
        <v>0.03</v>
      </c>
      <c r="Y24" s="12">
        <v>0.03</v>
      </c>
      <c r="Z24" s="35">
        <v>0.03</v>
      </c>
    </row>
    <row r="25" spans="1:26" ht="60" x14ac:dyDescent="0.25">
      <c r="A25" s="8" t="s">
        <v>50</v>
      </c>
      <c r="B25" s="21" t="s">
        <v>26</v>
      </c>
      <c r="C25" s="22" t="s">
        <v>27</v>
      </c>
      <c r="D25" s="23" t="s">
        <v>28</v>
      </c>
      <c r="E25" s="23" t="s">
        <v>28</v>
      </c>
      <c r="F25" s="23" t="s">
        <v>28</v>
      </c>
      <c r="G25" s="23" t="s">
        <v>28</v>
      </c>
      <c r="H25" s="23" t="s">
        <v>28</v>
      </c>
      <c r="I25" s="24" t="s">
        <v>29</v>
      </c>
      <c r="J25" s="25" t="s">
        <v>30</v>
      </c>
      <c r="K25" s="31" t="s">
        <v>39</v>
      </c>
      <c r="L25" s="26" t="s">
        <v>31</v>
      </c>
      <c r="M25" s="27" t="s">
        <v>32</v>
      </c>
      <c r="N25" s="28" t="s">
        <v>33</v>
      </c>
      <c r="O25" s="28" t="s">
        <v>34</v>
      </c>
      <c r="P25" s="28" t="s">
        <v>35</v>
      </c>
      <c r="Q25" s="28" t="s">
        <v>36</v>
      </c>
      <c r="R25" s="28" t="s">
        <v>40</v>
      </c>
      <c r="S25" s="32" t="s">
        <v>41</v>
      </c>
      <c r="T25" s="29" t="s">
        <v>43</v>
      </c>
      <c r="U25" s="30" t="s">
        <v>44</v>
      </c>
      <c r="V25" s="34" t="s">
        <v>42</v>
      </c>
      <c r="W25" s="34" t="s">
        <v>45</v>
      </c>
      <c r="X25" s="34" t="s">
        <v>46</v>
      </c>
      <c r="Y25" s="34" t="s">
        <v>47</v>
      </c>
      <c r="Z25" s="34" t="s">
        <v>48</v>
      </c>
    </row>
    <row r="26" spans="1:26" ht="30" x14ac:dyDescent="0.25">
      <c r="A26" s="2" t="s">
        <v>49</v>
      </c>
      <c r="B26" s="36" t="s">
        <v>38</v>
      </c>
      <c r="C26" s="2">
        <v>12</v>
      </c>
      <c r="D26" s="2">
        <v>0</v>
      </c>
      <c r="E26" s="2">
        <v>1</v>
      </c>
      <c r="F26" s="2">
        <v>1</v>
      </c>
      <c r="G26" s="2">
        <v>1</v>
      </c>
      <c r="H26" s="2">
        <v>1</v>
      </c>
      <c r="I26" s="7">
        <f>C26*E26*$E$23+C26*F26*$F$23+C26*G26*$G$23+C26*H26*H23+C26*D26*$D$23</f>
        <v>1416</v>
      </c>
      <c r="J26" s="7">
        <f>I26/$C$13</f>
        <v>0.79461279461279466</v>
      </c>
      <c r="K26" s="7">
        <f>I26*$C$14</f>
        <v>14966.66707070707</v>
      </c>
      <c r="L26" s="7">
        <f>J26*20</f>
        <v>15.892255892255893</v>
      </c>
      <c r="M26" s="7">
        <f>L26*$C$14</f>
        <v>167.97606139963042</v>
      </c>
      <c r="N26" s="7">
        <f>C26*E26*$E$23*$C$16</f>
        <v>574.08000000000004</v>
      </c>
      <c r="O26" s="7">
        <f>C26*$F$23*F26*$C$16</f>
        <v>574.08000000000004</v>
      </c>
      <c r="P26" s="7">
        <f>$C$16*$G$23*C26*G26</f>
        <v>132.48000000000002</v>
      </c>
      <c r="Q26" s="7">
        <f>$C$16*$H$23*C26*H26</f>
        <v>22.080000000000002</v>
      </c>
      <c r="R26" s="7">
        <v>0</v>
      </c>
      <c r="S26" s="7">
        <f>(N26+O26+P26+Q26+Q26+R26)/11</f>
        <v>120.43636363636364</v>
      </c>
      <c r="T26" s="7">
        <f>K26+M26+N26+O26+P26+Q26+R26+S26</f>
        <v>16557.799495743064</v>
      </c>
      <c r="U26" s="7">
        <f>T26*34.08%</f>
        <v>5642.8980681492358</v>
      </c>
      <c r="V26" s="14">
        <f>SUM(T26:U26)</f>
        <v>22200.6975638923</v>
      </c>
      <c r="W26" s="14">
        <f>V26+V26*$D$2</f>
        <v>23088.725466447991</v>
      </c>
      <c r="X26" s="14">
        <f>W26+W26*$E$2+(W26+W26*$E$2)*0.09%</f>
        <v>23802.790478948831</v>
      </c>
      <c r="Y26" s="14">
        <f>X26+X26*$F$2+(X26+X26*$F$2)*0.17%</f>
        <v>24558.552879445935</v>
      </c>
      <c r="Z26" s="14">
        <f>Y26+Y26*$Z$24+(Y26+Y26*$Z$24)*0.25%</f>
        <v>25358.547739493886</v>
      </c>
    </row>
    <row r="27" spans="1:26" ht="30" x14ac:dyDescent="0.25">
      <c r="A27" s="2" t="s">
        <v>49</v>
      </c>
      <c r="B27" s="36" t="s">
        <v>37</v>
      </c>
      <c r="C27" s="2">
        <v>12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7">
        <f>C27*D27*$D$23+E27*C27*$E$23+F27*C27*$F$23+G27*C27*$G$23+H27*C27*$H$23</f>
        <v>4380</v>
      </c>
      <c r="J27" s="7">
        <f>I27/$C$13</f>
        <v>2.457912457912458</v>
      </c>
      <c r="K27" s="7">
        <f>I27*$C$14</f>
        <v>46295.198989898985</v>
      </c>
      <c r="L27" s="7">
        <f>J27*20</f>
        <v>49.158249158249163</v>
      </c>
      <c r="M27" s="7">
        <f>L27*$C$14+C15*L27</f>
        <v>575.13579113242417</v>
      </c>
      <c r="N27" s="7">
        <f>C27*E27*$E$23*$C$16</f>
        <v>574.08000000000004</v>
      </c>
      <c r="O27" s="7">
        <f>C27*$F$23*F27*$C$16</f>
        <v>574.08000000000004</v>
      </c>
      <c r="P27" s="7">
        <f>$C$16*$G$23*C27*G27</f>
        <v>132.48000000000002</v>
      </c>
      <c r="Q27" s="7">
        <f>$C$17*$H$23</f>
        <v>151.32</v>
      </c>
      <c r="R27" s="7">
        <f>$C$23*8*$C$15</f>
        <v>3299.6</v>
      </c>
      <c r="S27" s="7">
        <f>(N27+O27+P27+Q27+Q27+R27)/11</f>
        <v>443.89818181818185</v>
      </c>
      <c r="T27" s="7">
        <f>K27+M27+N27+O27+P27+Q27+R27+S27</f>
        <v>52045.792962849591</v>
      </c>
      <c r="U27" s="7">
        <f>T27*34.08%</f>
        <v>17737.206241739139</v>
      </c>
      <c r="V27" s="14">
        <f>SUM(T27:U27)</f>
        <v>69782.999204588734</v>
      </c>
      <c r="W27" s="14">
        <f>V27+V27*$D$2</f>
        <v>72574.319172772288</v>
      </c>
      <c r="X27" s="14">
        <f>W27+W27*$E$2+(W27+W27*$E$2)*0.09%</f>
        <v>74818.825141828624</v>
      </c>
      <c r="Y27" s="14">
        <f>X27+X27*$F$2+(X27+X27*$F$2)*0.17%</f>
        <v>77194.397658906819</v>
      </c>
      <c r="Z27" s="14">
        <f>Y27+Y27*$Z$24</f>
        <v>79510.229588674018</v>
      </c>
    </row>
    <row r="28" spans="1:26" ht="30" x14ac:dyDescent="0.25">
      <c r="A28" s="2" t="s">
        <v>49</v>
      </c>
      <c r="B28" s="41" t="s">
        <v>51</v>
      </c>
      <c r="C28" s="5"/>
      <c r="D28" s="5"/>
      <c r="E28" s="5"/>
      <c r="F28" s="5"/>
      <c r="G28" s="5"/>
      <c r="H28" s="5"/>
      <c r="I28" s="39">
        <f>SUM(I26:I27)</f>
        <v>5796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14">
        <v>3341.4240000000004</v>
      </c>
      <c r="W28" s="14">
        <v>3476.9625599999999</v>
      </c>
      <c r="X28" s="14">
        <v>3703.4140080000002</v>
      </c>
      <c r="Y28" s="14">
        <v>5356.3333499999999</v>
      </c>
      <c r="Z28" s="14">
        <v>5710.6665125999998</v>
      </c>
    </row>
    <row r="29" spans="1:26" x14ac:dyDescent="0.25">
      <c r="B29" s="3" t="s">
        <v>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14">
        <f>SUM(V26:V28)</f>
        <v>95325.120768481036</v>
      </c>
      <c r="W29" s="14">
        <f>SUM(W26:W28)</f>
        <v>99140.007199220287</v>
      </c>
      <c r="X29" s="14">
        <f>SUM(X26:X28)</f>
        <v>102325.02962877745</v>
      </c>
      <c r="Y29" s="14">
        <f>SUM(Y26:Y28)</f>
        <v>107109.28388835276</v>
      </c>
      <c r="Z29" s="14">
        <f>SUM(Z26:Z28)</f>
        <v>110579.4438407679</v>
      </c>
    </row>
    <row r="32" spans="1:26" x14ac:dyDescent="0.25">
      <c r="B32" s="9"/>
      <c r="C32" s="16">
        <f>SUM(D32:H32)</f>
        <v>365</v>
      </c>
      <c r="D32" s="15">
        <v>247</v>
      </c>
      <c r="E32" s="15">
        <v>52</v>
      </c>
      <c r="F32" s="15">
        <v>52</v>
      </c>
      <c r="G32" s="15">
        <v>12</v>
      </c>
      <c r="H32" s="15">
        <v>2</v>
      </c>
    </row>
    <row r="33" spans="1:26" ht="30.75" thickBot="1" x14ac:dyDescent="0.3">
      <c r="B33" s="2"/>
      <c r="C33" s="17"/>
      <c r="D33" s="18" t="s">
        <v>22</v>
      </c>
      <c r="E33" s="18" t="s">
        <v>23</v>
      </c>
      <c r="F33" s="18" t="s">
        <v>24</v>
      </c>
      <c r="G33" s="18" t="s">
        <v>0</v>
      </c>
      <c r="H33" s="19" t="s">
        <v>25</v>
      </c>
      <c r="W33" s="12">
        <v>0.04</v>
      </c>
      <c r="X33" s="12">
        <v>0.03</v>
      </c>
      <c r="Y33" s="12">
        <v>0.03</v>
      </c>
      <c r="Z33" s="38">
        <v>0.03</v>
      </c>
    </row>
    <row r="34" spans="1:26" ht="60" x14ac:dyDescent="0.25">
      <c r="A34" s="8" t="s">
        <v>52</v>
      </c>
      <c r="B34" s="21" t="s">
        <v>26</v>
      </c>
      <c r="C34" s="22" t="s">
        <v>27</v>
      </c>
      <c r="D34" s="23" t="s">
        <v>28</v>
      </c>
      <c r="E34" s="23" t="s">
        <v>28</v>
      </c>
      <c r="F34" s="23" t="s">
        <v>28</v>
      </c>
      <c r="G34" s="23" t="s">
        <v>28</v>
      </c>
      <c r="H34" s="23" t="s">
        <v>28</v>
      </c>
      <c r="I34" s="24" t="s">
        <v>29</v>
      </c>
      <c r="J34" s="25" t="s">
        <v>30</v>
      </c>
      <c r="K34" s="31" t="s">
        <v>39</v>
      </c>
      <c r="L34" s="26" t="s">
        <v>31</v>
      </c>
      <c r="M34" s="27" t="s">
        <v>32</v>
      </c>
      <c r="N34" s="28" t="s">
        <v>33</v>
      </c>
      <c r="O34" s="28" t="s">
        <v>34</v>
      </c>
      <c r="P34" s="28" t="s">
        <v>35</v>
      </c>
      <c r="Q34" s="28" t="s">
        <v>36</v>
      </c>
      <c r="R34" s="28" t="s">
        <v>40</v>
      </c>
      <c r="S34" s="32" t="s">
        <v>41</v>
      </c>
      <c r="T34" s="29" t="s">
        <v>43</v>
      </c>
      <c r="U34" s="30" t="s">
        <v>44</v>
      </c>
      <c r="V34" s="34" t="s">
        <v>42</v>
      </c>
      <c r="W34" s="34" t="s">
        <v>45</v>
      </c>
      <c r="X34" s="34" t="s">
        <v>46</v>
      </c>
      <c r="Y34" s="34" t="s">
        <v>47</v>
      </c>
      <c r="Z34" s="34" t="s">
        <v>48</v>
      </c>
    </row>
    <row r="35" spans="1:26" ht="30" x14ac:dyDescent="0.25">
      <c r="A35" s="2" t="s">
        <v>53</v>
      </c>
      <c r="B35" s="33" t="s">
        <v>38</v>
      </c>
      <c r="C35" s="2">
        <v>12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7">
        <f>C35*E35*$E$23+C35*F35*$F$23+C35*G35*$G$23+C35*H35*H32+C35*D35*$D$23</f>
        <v>2964</v>
      </c>
      <c r="J35" s="7">
        <f>I35/$C$13</f>
        <v>1.6632996632996633</v>
      </c>
      <c r="K35" s="7">
        <f>I35*$K$14</f>
        <v>25134.292815964523</v>
      </c>
      <c r="L35" s="7">
        <f>J35*20</f>
        <v>33.265993265993266</v>
      </c>
      <c r="M35" s="7">
        <f>L35*K14</f>
        <v>282.09082846200363</v>
      </c>
      <c r="N35" s="7">
        <f>C35*E35*$E$23*$C$16</f>
        <v>0</v>
      </c>
      <c r="O35" s="7">
        <f>C35*$F$23*F35*$C$16</f>
        <v>0</v>
      </c>
      <c r="P35" s="7">
        <f>$C$16*$G$23*C35*G35</f>
        <v>0</v>
      </c>
      <c r="Q35" s="7">
        <f>$C$16*$H$23*C35*H35</f>
        <v>0</v>
      </c>
      <c r="R35" s="7">
        <v>0</v>
      </c>
      <c r="S35" s="7">
        <f>(N35+O35+P35+Q35+Q35+R35)/11</f>
        <v>0</v>
      </c>
      <c r="T35" s="7">
        <f>SUM(K35+M35)</f>
        <v>25416.383644426525</v>
      </c>
      <c r="U35" s="7">
        <f>T35*32.53%</f>
        <v>8267.9495995319503</v>
      </c>
      <c r="V35" s="7">
        <f>SUM(T35:U35)</f>
        <v>33684.333243958477</v>
      </c>
      <c r="W35" s="7">
        <v>35031.706573716816</v>
      </c>
      <c r="X35" s="7">
        <v>36107.161198072237</v>
      </c>
      <c r="Y35" s="7">
        <v>37212.810282866172</v>
      </c>
      <c r="Z35" s="7">
        <v>38352.301867669477</v>
      </c>
    </row>
    <row r="36" spans="1:26" x14ac:dyDescent="0.25">
      <c r="A36" s="2" t="s">
        <v>53</v>
      </c>
      <c r="B36" s="41" t="s">
        <v>54</v>
      </c>
      <c r="C36" s="5"/>
      <c r="D36" s="5"/>
      <c r="E36" s="5"/>
      <c r="F36" s="5"/>
      <c r="G36" s="5"/>
      <c r="H36" s="5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0"/>
      <c r="T36" s="7">
        <v>419.88</v>
      </c>
      <c r="U36" s="7">
        <f>T36*32.45%</f>
        <v>136.25106</v>
      </c>
      <c r="V36" s="7">
        <f>SUM(T36:U36)</f>
        <v>556.13105999999993</v>
      </c>
      <c r="W36" s="7">
        <v>578.72564256000146</v>
      </c>
      <c r="X36" s="7">
        <v>596.49220974720151</v>
      </c>
      <c r="Y36" s="7">
        <v>614.75759101536153</v>
      </c>
      <c r="Z36" s="7">
        <v>633.58205217083878</v>
      </c>
    </row>
    <row r="37" spans="1:26" x14ac:dyDescent="0.25">
      <c r="U37" s="2" t="s">
        <v>1</v>
      </c>
      <c r="V37" s="14">
        <f>SUM(V35:V36)</f>
        <v>34240.464303958477</v>
      </c>
      <c r="W37" s="14">
        <f t="shared" ref="W37:Z37" si="19">SUM(W35:W36)</f>
        <v>35610.432216276815</v>
      </c>
      <c r="X37" s="14">
        <f t="shared" si="19"/>
        <v>36703.653407819438</v>
      </c>
      <c r="Y37" s="14">
        <f t="shared" si="19"/>
        <v>37827.567873881533</v>
      </c>
      <c r="Z37" s="14">
        <f t="shared" si="19"/>
        <v>38985.883919840315</v>
      </c>
    </row>
    <row r="40" spans="1:26" x14ac:dyDescent="0.25">
      <c r="V40" s="1"/>
      <c r="W40" s="1"/>
      <c r="X40" s="1"/>
      <c r="Y40" s="1"/>
      <c r="Z40" s="1"/>
    </row>
    <row r="41" spans="1:26" x14ac:dyDescent="0.25">
      <c r="K41" s="1"/>
      <c r="V41" s="1"/>
      <c r="W41" s="1"/>
      <c r="X41" s="1"/>
      <c r="Y41" s="1"/>
      <c r="Z41" s="1"/>
    </row>
    <row r="42" spans="1:26" x14ac:dyDescent="0.25">
      <c r="V42" s="1"/>
      <c r="W42" s="1"/>
      <c r="X42" s="1"/>
      <c r="Y42" s="1"/>
      <c r="Z42" s="1"/>
    </row>
  </sheetData>
  <phoneticPr fontId="2" type="noConversion"/>
  <pageMargins left="0.7" right="0.7" top="0.75" bottom="0.75" header="0.3" footer="0.3"/>
  <pageSetup paperSize="9" scale="38" orientation="landscape" r:id="rId1"/>
  <ignoredErrors>
    <ignoredError sqref="C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7" ma:contentTypeDescription="Crea un document nou" ma:contentTypeScope="" ma:versionID="870162d4472a71682e7bda8611ba8f88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e7e4148a756ba2a8f7d15ce0323ff5c5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975AFA-8A8B-4F4D-BEFD-2B65297F165C}"/>
</file>

<file path=customXml/itemProps2.xml><?xml version="1.0" encoding="utf-8"?>
<ds:datastoreItem xmlns:ds="http://schemas.openxmlformats.org/officeDocument/2006/customXml" ds:itemID="{0229CDAC-D53C-4208-BF01-D0FF8957E08A}"/>
</file>

<file path=customXml/itemProps3.xml><?xml version="1.0" encoding="utf-8"?>
<ds:datastoreItem xmlns:ds="http://schemas.openxmlformats.org/officeDocument/2006/customXml" ds:itemID="{D58C6F7E-3210-4E15-8884-1CF6F5C62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 AMB PREU CONVENI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Pérez Hidalgo</dc:creator>
  <cp:lastModifiedBy>Eduard Casadevall</cp:lastModifiedBy>
  <cp:lastPrinted>2023-11-27T08:50:49Z</cp:lastPrinted>
  <dcterms:created xsi:type="dcterms:W3CDTF">2023-11-16T11:43:48Z</dcterms:created>
  <dcterms:modified xsi:type="dcterms:W3CDTF">2023-12-21T10:44:23Z</dcterms:modified>
</cp:coreProperties>
</file>