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enaltishealthcare.sharepoint.com/sites/AranSalut/Documentos compartidos/Ampliació Hospital de Vielha/03_Projecte Arquitectura/Versió definitiva plecs/"/>
    </mc:Choice>
  </mc:AlternateContent>
  <xr:revisionPtr revIDLastSave="187" documentId="13_ncr:1_{3EDF8AA6-D499-48CA-8B7F-3FF7930D1297}" xr6:coauthVersionLast="47" xr6:coauthVersionMax="47" xr10:uidLastSave="{EC406D3E-488D-41B3-9C6F-0783FB553761}"/>
  <bookViews>
    <workbookView xWindow="4092" yWindow="12852" windowWidth="23256" windowHeight="12456" xr2:uid="{00000000-000D-0000-FFFF-FFFF00000000}"/>
  </bookViews>
  <sheets>
    <sheet name="Càlcul import licitació" sheetId="14" r:id="rId1"/>
    <sheet name="Estimació cost projecte i obra" sheetId="13" r:id="rId2"/>
    <sheet name="Pàrametres V1" sheetId="2" state="hidden" r:id="rId3"/>
    <sheet name="Superfícies V1" sheetId="3" state="hidden" r:id="rId4"/>
    <sheet name="Superfícies V2" sheetId="11" state="hidden" r:id="rId5"/>
    <sheet name="Quadre detallat V2" sheetId="6" state="hidden" r:id="rId6"/>
  </sheets>
  <definedNames>
    <definedName name="_xlnm.Print_Area" localSheetId="0">'Càlcul import licitació'!$A$1:$D$40</definedName>
    <definedName name="_xlnm.Print_Area" localSheetId="1">'Estimació cost projecte i obra'!$A$1:$D$36</definedName>
    <definedName name="_xlnm.Print_Area" localSheetId="2">'Pàrametres V1'!$A$1:$B$21</definedName>
    <definedName name="_xlnm.Print_Area" localSheetId="5">'Quadre detallat V2'!$A$1:$D$49</definedName>
    <definedName name="_xlnm.Print_Area" localSheetId="3">'Superfícies V1'!$A$1:$B$13</definedName>
    <definedName name="_xlnm.Print_Area" localSheetId="4">'Superfícies V2'!$B$1:$XFD$16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4" l="1"/>
  <c r="D19" i="14" s="1"/>
  <c r="D5" i="14" l="1"/>
  <c r="D6" i="14" s="1"/>
  <c r="D14" i="14"/>
  <c r="C23" i="14"/>
  <c r="C21" i="14"/>
  <c r="C24" i="14"/>
  <c r="C22" i="14"/>
  <c r="C25" i="14"/>
  <c r="C9" i="14" l="1"/>
  <c r="D15" i="14"/>
  <c r="C12" i="14"/>
  <c r="C8" i="14"/>
  <c r="C11" i="14"/>
  <c r="D12" i="14" s="1"/>
  <c r="C10" i="14"/>
  <c r="C10" i="13" l="1"/>
  <c r="D21" i="13"/>
  <c r="D20" i="13"/>
  <c r="C25" i="13"/>
  <c r="C9" i="13"/>
  <c r="B17" i="13" s="1"/>
  <c r="D17" i="13" s="1"/>
  <c r="C8" i="13"/>
  <c r="C7" i="13"/>
  <c r="C6" i="13"/>
  <c r="B16" i="13" s="1"/>
  <c r="D16" i="13" s="1"/>
  <c r="C31" i="14" l="1"/>
  <c r="D30" i="14" s="1"/>
  <c r="D27" i="14"/>
  <c r="B18" i="13"/>
  <c r="D18" i="13" s="1"/>
  <c r="D25" i="13" s="1"/>
  <c r="C29" i="14" l="1"/>
  <c r="C28" i="14"/>
  <c r="D32" i="14"/>
  <c r="D34" i="14" s="1"/>
  <c r="D37" i="14" s="1"/>
  <c r="D27" i="13"/>
  <c r="D26" i="13"/>
  <c r="D28" i="13"/>
  <c r="D29" i="13" s="1"/>
  <c r="D38" i="14" l="1"/>
  <c r="D31" i="13"/>
  <c r="D10" i="6"/>
  <c r="D11" i="6"/>
  <c r="D9" i="6"/>
  <c r="D47" i="6" s="1"/>
  <c r="D41" i="6"/>
  <c r="D40" i="6"/>
  <c r="D32" i="6"/>
  <c r="D31" i="6"/>
  <c r="D18" i="6"/>
  <c r="D17" i="6"/>
  <c r="C42" i="6"/>
  <c r="D42" i="6" s="1"/>
  <c r="D39" i="6"/>
  <c r="D43" i="6"/>
  <c r="D44" i="6"/>
  <c r="D45" i="6"/>
  <c r="D46" i="6"/>
  <c r="D38" i="6"/>
  <c r="C29" i="6"/>
  <c r="D29" i="6" s="1"/>
  <c r="D28" i="6"/>
  <c r="D30" i="6"/>
  <c r="D33" i="6"/>
  <c r="D34" i="6"/>
  <c r="D35" i="6"/>
  <c r="D27" i="6"/>
  <c r="D24" i="6"/>
  <c r="D21" i="6"/>
  <c r="D22" i="6"/>
  <c r="D23" i="6"/>
  <c r="D19" i="6"/>
  <c r="D20" i="6"/>
  <c r="D15" i="6"/>
  <c r="D16" i="6"/>
  <c r="D14" i="6"/>
  <c r="D13" i="6"/>
  <c r="B16" i="11"/>
  <c r="B15" i="11"/>
  <c r="B14" i="11"/>
  <c r="B12" i="3"/>
  <c r="B11" i="3"/>
  <c r="B13" i="3"/>
  <c r="B19" i="2" s="1"/>
  <c r="D32" i="13" l="1"/>
  <c r="D34" i="13" s="1"/>
  <c r="D37" i="6"/>
  <c r="D12" i="6"/>
  <c r="D26" i="6"/>
  <c r="D48" i="6" l="1"/>
  <c r="D4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LLCESTUDI005</author>
  </authors>
  <commentList>
    <comment ref="A4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LLCESTUDI005:</t>
        </r>
        <r>
          <rPr>
            <sz val="9"/>
            <color indexed="81"/>
            <rFont val="Tahoma"/>
            <family val="2"/>
          </rPr>
          <t xml:space="preserve">
planta segona</t>
        </r>
      </text>
    </comment>
  </commentList>
</comments>
</file>

<file path=xl/sharedStrings.xml><?xml version="1.0" encoding="utf-8"?>
<sst xmlns="http://schemas.openxmlformats.org/spreadsheetml/2006/main" count="182" uniqueCount="117">
  <si>
    <t>Planta Primera</t>
  </si>
  <si>
    <t>Planta Segona</t>
  </si>
  <si>
    <t>RATI CONSTRUCCIÓ PEM /m²</t>
  </si>
  <si>
    <t>estàndard</t>
  </si>
  <si>
    <t>Obra Nova Consultes externes</t>
  </si>
  <si>
    <t>Reforma i No Assistencials</t>
  </si>
  <si>
    <t>Obra Nova Urgències</t>
  </si>
  <si>
    <t>Obra Nova Soterrani</t>
  </si>
  <si>
    <t>Urbanització</t>
  </si>
  <si>
    <t>rati PEM/m2</t>
  </si>
  <si>
    <t>superfície</t>
  </si>
  <si>
    <t>PEM</t>
  </si>
  <si>
    <t>OBRA NOVA CCEE</t>
  </si>
  <si>
    <t>OBRA NOVA soterrani</t>
  </si>
  <si>
    <t>REFORMA</t>
  </si>
  <si>
    <t>ENDERROC</t>
  </si>
  <si>
    <t>URBANITZACIÓ</t>
  </si>
  <si>
    <t>AFECTACIONS FASE 0</t>
  </si>
  <si>
    <t>-</t>
  </si>
  <si>
    <t xml:space="preserve">TOTAL PEC </t>
  </si>
  <si>
    <t>TOTAL PEC + IVA</t>
  </si>
  <si>
    <t>obra civil</t>
  </si>
  <si>
    <t>instalacions</t>
  </si>
  <si>
    <t>TOTAL HONORARIS FASE 1</t>
  </si>
  <si>
    <t>TOTAL HONORARIS</t>
  </si>
  <si>
    <t>TOTAL HONORARIS + IVA</t>
  </si>
  <si>
    <t>TOTAL COST FASE 1 (obra civil + honoraris) iva INCLÒS</t>
  </si>
  <si>
    <t>*no inclosos honoraris DEO ni CSS</t>
  </si>
  <si>
    <t>PARÀMETRES URBANÍSTICS APLICATS A LA PARCEL·LA</t>
  </si>
  <si>
    <t>Parcel·la</t>
  </si>
  <si>
    <t>Carrer Sabadella A Bellaterra de 36</t>
  </si>
  <si>
    <t xml:space="preserve">Parcel·la </t>
  </si>
  <si>
    <t>4665013DG2070B0001IZ</t>
  </si>
  <si>
    <t>Classificació del sòl</t>
  </si>
  <si>
    <t>Urbà</t>
  </si>
  <si>
    <t>Superfície parcel·la</t>
  </si>
  <si>
    <t>32966 m2</t>
  </si>
  <si>
    <t>Edificabilitat</t>
  </si>
  <si>
    <t>Sòl sense edificar</t>
  </si>
  <si>
    <t>Ocupació</t>
  </si>
  <si>
    <t>Construcció</t>
  </si>
  <si>
    <t>ARM</t>
  </si>
  <si>
    <t>15m</t>
  </si>
  <si>
    <t>Estacionament</t>
  </si>
  <si>
    <t xml:space="preserve"> - </t>
  </si>
  <si>
    <t>PROJECTE</t>
  </si>
  <si>
    <t xml:space="preserve">16675,09m2 </t>
  </si>
  <si>
    <t>QUADRE DE SUPERFÍCIES PROJECTE</t>
  </si>
  <si>
    <t>Planta Baixa</t>
  </si>
  <si>
    <t>Nau 3</t>
  </si>
  <si>
    <t>Nau 2</t>
  </si>
  <si>
    <t>Nau 1</t>
  </si>
  <si>
    <t>Oficines</t>
  </si>
  <si>
    <t>regen</t>
  </si>
  <si>
    <t>Total Naus</t>
  </si>
  <si>
    <t>Total Oficines</t>
  </si>
  <si>
    <t>Total àrea construïda</t>
  </si>
  <si>
    <t>Nau 5</t>
  </si>
  <si>
    <t>Nau 4</t>
  </si>
  <si>
    <t>Nau 1 (Magatzem)</t>
  </si>
  <si>
    <t>Nau 1  (Patología-Digitalizació - Esterilizació)</t>
  </si>
  <si>
    <t>Planta Segunda</t>
  </si>
  <si>
    <t>QUADRE DE SUPERFÍCIES PROJECTE DETALLAT</t>
  </si>
  <si>
    <t>DESCRIPCIÓ</t>
  </si>
  <si>
    <t>Nª D'AMBIENT</t>
  </si>
  <si>
    <t>ÀREA</t>
  </si>
  <si>
    <t>ÀREAL TOTAL</t>
  </si>
  <si>
    <t>Esterilizaió</t>
  </si>
  <si>
    <t>Digitalizació</t>
  </si>
  <si>
    <t>Patología</t>
  </si>
  <si>
    <t>Hall d'entrada amb Recepció 2 pax</t>
  </si>
  <si>
    <t>2 wc visites</t>
  </si>
  <si>
    <t>1 sala d´espera</t>
  </si>
  <si>
    <t>Atenció al client 3 pax</t>
  </si>
  <si>
    <t xml:space="preserve">escales  </t>
  </si>
  <si>
    <t xml:space="preserve">ascensor  </t>
  </si>
  <si>
    <t>2 vestuaris + 8 dutxes (100 pers.)</t>
  </si>
  <si>
    <t>8 wc operaris</t>
  </si>
  <si>
    <t>sala servidors/ seguretat</t>
  </si>
  <si>
    <t>sala  comptadors llum</t>
  </si>
  <si>
    <t xml:space="preserve">1 magatzem neteja </t>
  </si>
  <si>
    <t>1 magatzem rober</t>
  </si>
  <si>
    <t xml:space="preserve">7 despatxos </t>
  </si>
  <si>
    <t>1 despatx direcció amb sala reunions</t>
  </si>
  <si>
    <t>2  zones diàfanes oficines (30 pers.)</t>
  </si>
  <si>
    <t>1 sala polivalent amb capacitat per 25 pax</t>
  </si>
  <si>
    <t>1 office</t>
  </si>
  <si>
    <t>6 wc</t>
  </si>
  <si>
    <t>1 magatzem per oficnes</t>
  </si>
  <si>
    <t>3 despatxos</t>
  </si>
  <si>
    <t>2 zones diàfanes oficines (20 pers.)</t>
  </si>
  <si>
    <t>2 sales polivalents grans (sala reunions/aula de formació)</t>
  </si>
  <si>
    <t>1 menjador</t>
  </si>
  <si>
    <t>*no estan inclosos els honoraris de la Direcció d'Execució ni la coordinació SS però si la direcció facultativa arquitectura i instal·lacions</t>
  </si>
  <si>
    <t>Projecte:</t>
  </si>
  <si>
    <t>Fase 0 i 1 de projecte d'ampliació i reforma de l'Espitau d'Aran</t>
  </si>
  <si>
    <t>Val Aran (increment 10%)</t>
  </si>
  <si>
    <t>FASE 0 i 1: SOTERRANI I NOU EDIFICI AMBULATORI</t>
  </si>
  <si>
    <t>TOTAL PEM FASE 0 i 1</t>
  </si>
  <si>
    <t>CÀLCUL IMPORT DE LICITACIÓ : COST HONORARIS ARQUITECTURA I INSTAL·LACIONS F0 i F1</t>
  </si>
  <si>
    <t>Honoraris Arquitectura(sense IVA)</t>
  </si>
  <si>
    <t>%</t>
  </si>
  <si>
    <t>Honoraris Totals Arq Projecte i Direcció</t>
  </si>
  <si>
    <t>Honoraris Projecte</t>
  </si>
  <si>
    <t>Honoraris Direcció</t>
  </si>
  <si>
    <t>Honoraris Estudi Seguretat i Salut</t>
  </si>
  <si>
    <t>Avantprojecte (10%)</t>
  </si>
  <si>
    <t>Bàsic (25%)</t>
  </si>
  <si>
    <t>Executiu (30%)</t>
  </si>
  <si>
    <t>Honoraris Instal.lacions(sense IVA)</t>
  </si>
  <si>
    <t>PEM Instal.lacions</t>
  </si>
  <si>
    <t>Honoraris Totals Enginyeria  Projecte i Direcció</t>
  </si>
  <si>
    <t>Certificació energètica</t>
  </si>
  <si>
    <t>Cert Energ Projecte</t>
  </si>
  <si>
    <t>Cert Energ Obra</t>
  </si>
  <si>
    <t>Llicència ambiental</t>
  </si>
  <si>
    <t>Llicencia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</si>
</sst>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 tint="4.9989318521683403E-2"/>
      <name val="Calibri Light"/>
      <family val="2"/>
      <scheme val="major"/>
    </font>
    <font>
      <sz val="11"/>
      <color theme="1" tint="4.9989318521683403E-2"/>
      <name val="Calibri Light"/>
      <family val="2"/>
      <scheme val="major"/>
    </font>
    <font>
      <b/>
      <sz val="11"/>
      <color theme="1" tint="4.9989318521683403E-2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 tint="4.9989318521683403E-2"/>
      <name val="Century Gothic"/>
      <family val="2"/>
    </font>
    <font>
      <sz val="10"/>
      <color theme="1" tint="4.9989318521683403E-2"/>
      <name val="Century Gothic"/>
      <family val="2"/>
    </font>
    <font>
      <sz val="1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entury Gothic"/>
      <family val="2"/>
    </font>
    <font>
      <b/>
      <sz val="11"/>
      <name val="Calibri Light"/>
      <family val="2"/>
      <scheme val="major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AE818"/>
        <bgColor indexed="64"/>
      </patternFill>
    </fill>
    <fill>
      <patternFill patternType="solid">
        <fgColor rgb="FFE4F389"/>
        <bgColor indexed="64"/>
      </patternFill>
    </fill>
    <fill>
      <patternFill patternType="solid">
        <fgColor rgb="FFCEEB63"/>
        <bgColor indexed="64"/>
      </patternFill>
    </fill>
    <fill>
      <patternFill patternType="solid">
        <fgColor rgb="FFC5C911"/>
        <bgColor indexed="64"/>
      </patternFill>
    </fill>
    <fill>
      <patternFill patternType="solid">
        <fgColor rgb="FFAFA93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5" xfId="0" applyFont="1" applyFill="1" applyBorder="1"/>
    <xf numFmtId="0" fontId="2" fillId="6" borderId="5" xfId="0" applyFont="1" applyFill="1" applyBorder="1"/>
    <xf numFmtId="0" fontId="2" fillId="5" borderId="5" xfId="0" applyFont="1" applyFill="1" applyBorder="1"/>
    <xf numFmtId="0" fontId="2" fillId="2" borderId="5" xfId="0" applyFont="1" applyFill="1" applyBorder="1"/>
    <xf numFmtId="0" fontId="2" fillId="4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8" xfId="0" applyFont="1" applyBorder="1"/>
    <xf numFmtId="0" fontId="6" fillId="0" borderId="4" xfId="0" applyFont="1" applyBorder="1" applyAlignment="1">
      <alignment horizontal="left" vertical="center"/>
    </xf>
    <xf numFmtId="0" fontId="6" fillId="0" borderId="5" xfId="0" applyFont="1" applyBorder="1"/>
    <xf numFmtId="0" fontId="6" fillId="0" borderId="1" xfId="0" applyFont="1" applyBorder="1" applyAlignment="1">
      <alignment horizontal="left" vertical="center"/>
    </xf>
    <xf numFmtId="0" fontId="6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/>
    <xf numFmtId="0" fontId="4" fillId="0" borderId="8" xfId="0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7" borderId="5" xfId="0" applyFont="1" applyFill="1" applyBorder="1"/>
    <xf numFmtId="0" fontId="2" fillId="8" borderId="5" xfId="0" applyFont="1" applyFill="1" applyBorder="1"/>
    <xf numFmtId="0" fontId="2" fillId="8" borderId="4" xfId="0" applyFont="1" applyFill="1" applyBorder="1"/>
    <xf numFmtId="0" fontId="2" fillId="7" borderId="4" xfId="0" applyFont="1" applyFill="1" applyBorder="1"/>
    <xf numFmtId="0" fontId="16" fillId="8" borderId="5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indent="1"/>
    </xf>
    <xf numFmtId="0" fontId="12" fillId="6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indent="1"/>
    </xf>
    <xf numFmtId="0" fontId="11" fillId="2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indent="1"/>
    </xf>
    <xf numFmtId="0" fontId="10" fillId="0" borderId="6" xfId="0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8" fillId="0" borderId="2" xfId="0" applyFont="1" applyBorder="1"/>
    <xf numFmtId="0" fontId="8" fillId="0" borderId="3" xfId="0" applyFont="1" applyBorder="1"/>
    <xf numFmtId="0" fontId="2" fillId="8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2" fillId="2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0" fontId="17" fillId="0" borderId="11" xfId="0" applyFont="1" applyBorder="1" applyAlignment="1">
      <alignment horizontal="center"/>
    </xf>
    <xf numFmtId="0" fontId="18" fillId="0" borderId="0" xfId="0" applyFont="1"/>
    <xf numFmtId="0" fontId="15" fillId="0" borderId="5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8" fillId="0" borderId="7" xfId="0" applyFont="1" applyBorder="1"/>
    <xf numFmtId="0" fontId="10" fillId="0" borderId="1" xfId="0" applyFont="1" applyBorder="1" applyAlignment="1">
      <alignment horizontal="left" vertical="center"/>
    </xf>
    <xf numFmtId="0" fontId="17" fillId="0" borderId="12" xfId="0" applyFont="1" applyBorder="1" applyAlignment="1">
      <alignment horizontal="center"/>
    </xf>
    <xf numFmtId="0" fontId="18" fillId="0" borderId="2" xfId="0" applyFont="1" applyBorder="1"/>
    <xf numFmtId="0" fontId="15" fillId="0" borderId="3" xfId="0" applyFont="1" applyBorder="1" applyAlignment="1">
      <alignment horizontal="center"/>
    </xf>
    <xf numFmtId="0" fontId="12" fillId="0" borderId="4" xfId="0" applyFont="1" applyBorder="1" applyAlignment="1">
      <alignment horizontal="left" vertical="center" indent="2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14" xfId="0" applyBorder="1" applyAlignment="1">
      <alignment horizontal="center"/>
    </xf>
    <xf numFmtId="44" fontId="0" fillId="0" borderId="10" xfId="0" applyNumberFormat="1" applyBorder="1" applyAlignment="1">
      <alignment horizontal="center" vertical="center"/>
    </xf>
    <xf numFmtId="0" fontId="0" fillId="0" borderId="15" xfId="0" applyBorder="1"/>
    <xf numFmtId="43" fontId="19" fillId="0" borderId="16" xfId="0" applyNumberFormat="1" applyFont="1" applyBorder="1" applyAlignment="1">
      <alignment horizontal="center"/>
    </xf>
    <xf numFmtId="44" fontId="0" fillId="0" borderId="17" xfId="0" applyNumberFormat="1" applyBorder="1" applyAlignment="1">
      <alignment horizontal="center" vertical="center"/>
    </xf>
    <xf numFmtId="0" fontId="0" fillId="0" borderId="18" xfId="0" applyBorder="1"/>
    <xf numFmtId="43" fontId="19" fillId="0" borderId="19" xfId="0" applyNumberFormat="1" applyFont="1" applyBorder="1" applyAlignment="1">
      <alignment horizontal="center"/>
    </xf>
    <xf numFmtId="44" fontId="0" fillId="0" borderId="20" xfId="0" applyNumberFormat="1" applyBorder="1" applyAlignment="1">
      <alignment horizontal="center" vertical="center"/>
    </xf>
    <xf numFmtId="0" fontId="0" fillId="0" borderId="4" xfId="0" applyBorder="1"/>
    <xf numFmtId="44" fontId="0" fillId="0" borderId="5" xfId="0" applyNumberFormat="1" applyBorder="1" applyAlignment="1">
      <alignment horizontal="center" vertical="center"/>
    </xf>
    <xf numFmtId="0" fontId="21" fillId="0" borderId="0" xfId="0" applyFont="1" applyAlignment="1">
      <alignment horizontal="center"/>
    </xf>
    <xf numFmtId="43" fontId="19" fillId="0" borderId="0" xfId="0" applyNumberFormat="1" applyFont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1" xfId="0" applyBorder="1"/>
    <xf numFmtId="43" fontId="19" fillId="0" borderId="22" xfId="0" applyNumberFormat="1" applyFont="1" applyBorder="1" applyAlignment="1">
      <alignment horizontal="center"/>
    </xf>
    <xf numFmtId="44" fontId="0" fillId="0" borderId="23" xfId="0" applyNumberFormat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" fillId="9" borderId="6" xfId="0" applyFont="1" applyFill="1" applyBorder="1"/>
    <xf numFmtId="0" fontId="22" fillId="9" borderId="7" xfId="0" applyFont="1" applyFill="1" applyBorder="1" applyAlignment="1">
      <alignment horizontal="center"/>
    </xf>
    <xf numFmtId="44" fontId="1" fillId="9" borderId="8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9" borderId="9" xfId="0" applyFont="1" applyFill="1" applyBorder="1"/>
    <xf numFmtId="0" fontId="0" fillId="9" borderId="14" xfId="0" applyFill="1" applyBorder="1" applyAlignment="1">
      <alignment horizontal="center"/>
    </xf>
    <xf numFmtId="44" fontId="0" fillId="9" borderId="10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/>
    <xf numFmtId="0" fontId="1" fillId="0" borderId="14" xfId="0" applyFont="1" applyBorder="1"/>
    <xf numFmtId="164" fontId="1" fillId="0" borderId="10" xfId="0" applyNumberFormat="1" applyFont="1" applyBorder="1"/>
    <xf numFmtId="10" fontId="0" fillId="0" borderId="19" xfId="2" applyNumberFormat="1" applyFont="1" applyBorder="1"/>
    <xf numFmtId="164" fontId="0" fillId="0" borderId="20" xfId="1" applyNumberFormat="1" applyFont="1" applyBorder="1"/>
    <xf numFmtId="164" fontId="19" fillId="0" borderId="19" xfId="0" applyNumberFormat="1" applyFont="1" applyBorder="1" applyAlignment="1">
      <alignment horizontal="center"/>
    </xf>
    <xf numFmtId="4" fontId="19" fillId="0" borderId="19" xfId="0" applyNumberFormat="1" applyFont="1" applyBorder="1" applyAlignment="1">
      <alignment horizontal="center"/>
    </xf>
    <xf numFmtId="44" fontId="20" fillId="0" borderId="20" xfId="0" applyNumberFormat="1" applyFont="1" applyBorder="1" applyAlignment="1">
      <alignment horizontal="center" vertical="center"/>
    </xf>
    <xf numFmtId="0" fontId="20" fillId="0" borderId="18" xfId="0" applyFont="1" applyBorder="1"/>
    <xf numFmtId="0" fontId="24" fillId="0" borderId="0" xfId="0" applyFont="1"/>
    <xf numFmtId="0" fontId="19" fillId="0" borderId="18" xfId="0" applyFont="1" applyBorder="1"/>
    <xf numFmtId="44" fontId="19" fillId="0" borderId="20" xfId="0" applyNumberFormat="1" applyFont="1" applyBorder="1" applyAlignment="1">
      <alignment horizontal="center" vertical="center"/>
    </xf>
    <xf numFmtId="0" fontId="22" fillId="9" borderId="14" xfId="0" applyFont="1" applyFill="1" applyBorder="1" applyAlignment="1">
      <alignment horizontal="center"/>
    </xf>
    <xf numFmtId="43" fontId="23" fillId="9" borderId="14" xfId="0" applyNumberFormat="1" applyFont="1" applyFill="1" applyBorder="1" applyAlignment="1">
      <alignment horizontal="center"/>
    </xf>
    <xf numFmtId="44" fontId="1" fillId="9" borderId="10" xfId="0" applyNumberFormat="1" applyFont="1" applyFill="1" applyBorder="1" applyAlignment="1">
      <alignment horizontal="center" vertical="center"/>
    </xf>
    <xf numFmtId="9" fontId="23" fillId="9" borderId="7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4" xfId="0" applyFont="1" applyBorder="1"/>
    <xf numFmtId="0" fontId="1" fillId="9" borderId="7" xfId="0" applyFont="1" applyFill="1" applyBorder="1"/>
    <xf numFmtId="164" fontId="1" fillId="9" borderId="8" xfId="0" applyNumberFormat="1" applyFont="1" applyFill="1" applyBorder="1"/>
    <xf numFmtId="44" fontId="0" fillId="0" borderId="14" xfId="0" applyNumberFormat="1" applyBorder="1" applyAlignment="1">
      <alignment horizontal="center" vertical="center"/>
    </xf>
    <xf numFmtId="44" fontId="25" fillId="0" borderId="0" xfId="0" applyNumberFormat="1" applyFont="1" applyAlignment="1">
      <alignment horizontal="right" vertical="center"/>
    </xf>
    <xf numFmtId="0" fontId="21" fillId="0" borderId="14" xfId="0" applyFont="1" applyBorder="1" applyAlignment="1">
      <alignment horizontal="center"/>
    </xf>
    <xf numFmtId="43" fontId="19" fillId="0" borderId="14" xfId="0" applyNumberFormat="1" applyFont="1" applyBorder="1" applyAlignment="1">
      <alignment horizontal="center"/>
    </xf>
    <xf numFmtId="9" fontId="19" fillId="0" borderId="14" xfId="0" applyNumberFormat="1" applyFont="1" applyBorder="1" applyAlignment="1">
      <alignment horizontal="center"/>
    </xf>
    <xf numFmtId="0" fontId="26" fillId="10" borderId="24" xfId="0" applyFont="1" applyFill="1" applyBorder="1"/>
    <xf numFmtId="0" fontId="26" fillId="10" borderId="25" xfId="0" applyFont="1" applyFill="1" applyBorder="1"/>
    <xf numFmtId="4" fontId="26" fillId="10" borderId="26" xfId="0" applyNumberFormat="1" applyFont="1" applyFill="1" applyBorder="1"/>
    <xf numFmtId="0" fontId="0" fillId="0" borderId="27" xfId="0" applyBorder="1"/>
    <xf numFmtId="0" fontId="27" fillId="0" borderId="28" xfId="0" applyFont="1" applyBorder="1" applyAlignment="1">
      <alignment horizontal="right"/>
    </xf>
    <xf numFmtId="4" fontId="27" fillId="0" borderId="29" xfId="0" applyNumberFormat="1" applyFont="1" applyBorder="1" applyAlignment="1">
      <alignment horizontal="right"/>
    </xf>
    <xf numFmtId="0" fontId="27" fillId="0" borderId="11" xfId="0" applyFont="1" applyBorder="1"/>
    <xf numFmtId="4" fontId="0" fillId="0" borderId="0" xfId="0" applyNumberFormat="1"/>
    <xf numFmtId="10" fontId="0" fillId="0" borderId="0" xfId="0" applyNumberFormat="1"/>
    <xf numFmtId="4" fontId="0" fillId="0" borderId="30" xfId="0" applyNumberFormat="1" applyBorder="1"/>
    <xf numFmtId="4" fontId="26" fillId="0" borderId="30" xfId="0" applyNumberFormat="1" applyFont="1" applyBorder="1"/>
    <xf numFmtId="0" fontId="0" fillId="0" borderId="11" xfId="0" applyBorder="1"/>
    <xf numFmtId="0" fontId="27" fillId="0" borderId="0" xfId="0" applyFont="1"/>
    <xf numFmtId="0" fontId="28" fillId="0" borderId="11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27" fillId="0" borderId="31" xfId="0" applyFont="1" applyBorder="1" applyAlignment="1">
      <alignment horizontal="right"/>
    </xf>
    <xf numFmtId="4" fontId="0" fillId="0" borderId="31" xfId="0" applyNumberFormat="1" applyBorder="1"/>
    <xf numFmtId="10" fontId="28" fillId="0" borderId="0" xfId="0" applyNumberFormat="1" applyFont="1"/>
    <xf numFmtId="4" fontId="28" fillId="0" borderId="0" xfId="0" applyNumberFormat="1" applyFont="1"/>
    <xf numFmtId="0" fontId="27" fillId="0" borderId="32" xfId="0" applyFont="1" applyBorder="1" applyAlignment="1">
      <alignment horizontal="left"/>
    </xf>
    <xf numFmtId="2" fontId="0" fillId="0" borderId="31" xfId="0" applyNumberFormat="1" applyBorder="1"/>
    <xf numFmtId="0" fontId="0" fillId="0" borderId="31" xfId="0" applyBorder="1"/>
    <xf numFmtId="4" fontId="26" fillId="0" borderId="33" xfId="0" applyNumberFormat="1" applyFont="1" applyBorder="1"/>
    <xf numFmtId="0" fontId="0" fillId="10" borderId="25" xfId="0" applyFill="1" applyBorder="1"/>
    <xf numFmtId="0" fontId="27" fillId="0" borderId="11" xfId="0" applyFont="1" applyBorder="1" applyAlignment="1">
      <alignment horizontal="left"/>
    </xf>
    <xf numFmtId="2" fontId="27" fillId="0" borderId="0" xfId="0" applyNumberFormat="1" applyFont="1" applyAlignment="1">
      <alignment horizontal="right"/>
    </xf>
    <xf numFmtId="4" fontId="26" fillId="0" borderId="30" xfId="0" applyNumberFormat="1" applyFont="1" applyBorder="1" applyAlignment="1">
      <alignment horizontal="right"/>
    </xf>
    <xf numFmtId="0" fontId="28" fillId="0" borderId="32" xfId="0" applyFont="1" applyBorder="1" applyAlignment="1">
      <alignment horizontal="right"/>
    </xf>
    <xf numFmtId="2" fontId="28" fillId="0" borderId="31" xfId="0" applyNumberFormat="1" applyFont="1" applyBorder="1"/>
    <xf numFmtId="4" fontId="28" fillId="0" borderId="31" xfId="0" applyNumberFormat="1" applyFont="1" applyBorder="1"/>
    <xf numFmtId="0" fontId="1" fillId="9" borderId="9" xfId="0" applyFont="1" applyFill="1" applyBorder="1" applyAlignment="1">
      <alignment horizontal="center" wrapText="1"/>
    </xf>
    <xf numFmtId="0" fontId="1" fillId="9" borderId="14" xfId="0" applyFont="1" applyFill="1" applyBorder="1" applyAlignment="1">
      <alignment horizontal="center" wrapText="1"/>
    </xf>
    <xf numFmtId="0" fontId="1" fillId="9" borderId="10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CAE818"/>
      <color rgb="FFAFA93B"/>
      <color rgb="FF99BF0D"/>
      <color rgb="FF99CC00"/>
      <color rgb="FF98AF11"/>
      <color rgb="FFC5C911"/>
      <color rgb="FFCEEB63"/>
      <color rgb="FF80C000"/>
      <color rgb="FFE4F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01A9-3744-4E17-8788-1D0AC8F97146}">
  <sheetPr>
    <tabColor theme="4" tint="0.39997558519241921"/>
  </sheetPr>
  <dimension ref="A1:H40"/>
  <sheetViews>
    <sheetView tabSelected="1" topLeftCell="A2" zoomScale="175" zoomScaleNormal="175" workbookViewId="0">
      <selection activeCell="D6" sqref="D6"/>
    </sheetView>
  </sheetViews>
  <sheetFormatPr baseColWidth="10" defaultColWidth="8.7109375" defaultRowHeight="15" x14ac:dyDescent="0.25"/>
  <cols>
    <col min="1" max="1" width="34.42578125" customWidth="1"/>
    <col min="2" max="2" width="18.5703125" customWidth="1"/>
    <col min="3" max="3" width="16.42578125" customWidth="1"/>
    <col min="4" max="4" width="17.42578125" customWidth="1"/>
    <col min="6" max="6" width="10.5703125" bestFit="1" customWidth="1"/>
    <col min="8" max="8" width="11.5703125" bestFit="1" customWidth="1"/>
  </cols>
  <sheetData>
    <row r="1" spans="1:4" ht="42.6" customHeight="1" thickBot="1" x14ac:dyDescent="0.3">
      <c r="A1" s="111" t="s">
        <v>94</v>
      </c>
      <c r="B1" s="175" t="s">
        <v>95</v>
      </c>
      <c r="C1" s="175"/>
      <c r="D1" s="176"/>
    </row>
    <row r="2" spans="1:4" ht="15.75" thickBot="1" x14ac:dyDescent="0.3">
      <c r="B2" s="96"/>
      <c r="C2" s="97"/>
      <c r="D2" s="84"/>
    </row>
    <row r="3" spans="1:4" ht="27.6" customHeight="1" thickBot="1" x14ac:dyDescent="0.3">
      <c r="A3" s="174" t="s">
        <v>99</v>
      </c>
      <c r="B3" s="175"/>
      <c r="C3" s="175"/>
      <c r="D3" s="176"/>
    </row>
    <row r="4" spans="1:4" x14ac:dyDescent="0.25">
      <c r="A4" s="147"/>
      <c r="B4" s="148" t="s">
        <v>11</v>
      </c>
      <c r="C4" s="148" t="s">
        <v>101</v>
      </c>
      <c r="D4" s="149" t="s">
        <v>11</v>
      </c>
    </row>
    <row r="5" spans="1:4" x14ac:dyDescent="0.25">
      <c r="A5" s="150" t="s">
        <v>11</v>
      </c>
      <c r="B5" s="151">
        <v>4622106.7699999996</v>
      </c>
      <c r="C5" s="152">
        <v>1</v>
      </c>
      <c r="D5" s="153">
        <f>B5*C5</f>
        <v>4622106.7699999996</v>
      </c>
    </row>
    <row r="6" spans="1:4" x14ac:dyDescent="0.25">
      <c r="A6" s="150" t="s">
        <v>102</v>
      </c>
      <c r="B6" s="151">
        <v>4622106.7699999996</v>
      </c>
      <c r="C6" s="152">
        <v>6.5000000000000002E-2</v>
      </c>
      <c r="D6" s="154">
        <f>B6*C6</f>
        <v>300436.94004999998</v>
      </c>
    </row>
    <row r="7" spans="1:4" x14ac:dyDescent="0.25">
      <c r="A7" s="155"/>
      <c r="B7" s="156"/>
      <c r="C7" s="152"/>
      <c r="D7" s="153"/>
    </row>
    <row r="8" spans="1:4" x14ac:dyDescent="0.25">
      <c r="A8" s="157" t="s">
        <v>103</v>
      </c>
      <c r="B8" s="158" t="s">
        <v>106</v>
      </c>
      <c r="C8" s="151">
        <f>D6*0.1</f>
        <v>30043.694004999998</v>
      </c>
      <c r="D8" s="153"/>
    </row>
    <row r="9" spans="1:4" x14ac:dyDescent="0.25">
      <c r="A9" s="155"/>
      <c r="B9" s="158" t="s">
        <v>107</v>
      </c>
      <c r="C9" s="151">
        <f>D6*0.25</f>
        <v>75109.235012499994</v>
      </c>
      <c r="D9" s="153"/>
    </row>
    <row r="10" spans="1:4" x14ac:dyDescent="0.25">
      <c r="A10" s="155"/>
      <c r="B10" s="159" t="s">
        <v>108</v>
      </c>
      <c r="C10" s="160">
        <f>D6*0.3</f>
        <v>90131.082014999993</v>
      </c>
      <c r="D10" s="153"/>
    </row>
    <row r="11" spans="1:4" x14ac:dyDescent="0.25">
      <c r="A11" s="157"/>
      <c r="B11" s="161">
        <v>0.65</v>
      </c>
      <c r="C11" s="162">
        <f>D6*B11</f>
        <v>195284.01103249998</v>
      </c>
      <c r="D11" s="153"/>
    </row>
    <row r="12" spans="1:4" x14ac:dyDescent="0.25">
      <c r="A12" s="157" t="s">
        <v>104</v>
      </c>
      <c r="B12" s="161">
        <v>0.35</v>
      </c>
      <c r="C12" s="162">
        <f>D6*B12</f>
        <v>105152.92901749999</v>
      </c>
      <c r="D12" s="153">
        <f>SUM(C11:C12)</f>
        <v>300436.94004999998</v>
      </c>
    </row>
    <row r="13" spans="1:4" x14ac:dyDescent="0.25">
      <c r="A13" s="155"/>
      <c r="D13" s="153"/>
    </row>
    <row r="14" spans="1:4" x14ac:dyDescent="0.25">
      <c r="A14" s="163" t="s">
        <v>105</v>
      </c>
      <c r="B14" s="164"/>
      <c r="C14" s="165"/>
      <c r="D14" s="166">
        <f>B5*C6*0.35*0.15</f>
        <v>15772.939352624999</v>
      </c>
    </row>
    <row r="15" spans="1:4" x14ac:dyDescent="0.25">
      <c r="A15" s="144" t="s">
        <v>100</v>
      </c>
      <c r="B15" s="145"/>
      <c r="C15" s="145"/>
      <c r="D15" s="146">
        <f>D6+D14</f>
        <v>316209.87940262497</v>
      </c>
    </row>
    <row r="17" spans="1:6" x14ac:dyDescent="0.25">
      <c r="A17" s="147"/>
      <c r="B17" s="148" t="s">
        <v>11</v>
      </c>
      <c r="C17" s="148" t="s">
        <v>101</v>
      </c>
      <c r="D17" s="149" t="s">
        <v>11</v>
      </c>
    </row>
    <row r="18" spans="1:6" x14ac:dyDescent="0.25">
      <c r="A18" s="150" t="s">
        <v>110</v>
      </c>
      <c r="B18" s="151">
        <v>4622106.7699999996</v>
      </c>
      <c r="C18" s="152">
        <v>0.4</v>
      </c>
      <c r="D18" s="153">
        <f>B18*C18</f>
        <v>1848842.7079999999</v>
      </c>
    </row>
    <row r="19" spans="1:6" x14ac:dyDescent="0.25">
      <c r="A19" s="150" t="s">
        <v>111</v>
      </c>
      <c r="B19" s="151"/>
      <c r="C19" s="152">
        <v>7.9000000000000001E-2</v>
      </c>
      <c r="D19" s="154">
        <f>D18*C19</f>
        <v>146058.573932</v>
      </c>
    </row>
    <row r="20" spans="1:6" x14ac:dyDescent="0.25">
      <c r="A20" s="155"/>
      <c r="B20" s="156"/>
      <c r="C20" s="152"/>
      <c r="D20" s="153"/>
    </row>
    <row r="21" spans="1:6" x14ac:dyDescent="0.25">
      <c r="A21" s="157" t="s">
        <v>103</v>
      </c>
      <c r="B21" s="158" t="s">
        <v>106</v>
      </c>
      <c r="C21" s="151">
        <f>D19*0.1</f>
        <v>14605.8573932</v>
      </c>
      <c r="D21" s="153"/>
    </row>
    <row r="22" spans="1:6" x14ac:dyDescent="0.25">
      <c r="A22" s="155"/>
      <c r="B22" s="158" t="s">
        <v>107</v>
      </c>
      <c r="C22" s="151">
        <f>D19*0.25</f>
        <v>36514.643483</v>
      </c>
      <c r="D22" s="153"/>
    </row>
    <row r="23" spans="1:6" x14ac:dyDescent="0.25">
      <c r="A23" s="155"/>
      <c r="B23" s="159" t="s">
        <v>108</v>
      </c>
      <c r="C23" s="160">
        <f>D19*0.3</f>
        <v>43817.5721796</v>
      </c>
      <c r="D23" s="153"/>
    </row>
    <row r="24" spans="1:6" x14ac:dyDescent="0.25">
      <c r="A24" s="157"/>
      <c r="B24" s="161">
        <v>0.65</v>
      </c>
      <c r="C24" s="162">
        <f>D19*B24</f>
        <v>94938.073055800007</v>
      </c>
      <c r="D24" s="153"/>
    </row>
    <row r="25" spans="1:6" x14ac:dyDescent="0.25">
      <c r="A25" s="157" t="s">
        <v>104</v>
      </c>
      <c r="B25" s="161">
        <v>0.35</v>
      </c>
      <c r="C25" s="162">
        <f>D19*B25</f>
        <v>51120.5008762</v>
      </c>
      <c r="D25" s="153"/>
    </row>
    <row r="26" spans="1:6" x14ac:dyDescent="0.25">
      <c r="A26" s="155"/>
      <c r="D26" s="153"/>
    </row>
    <row r="27" spans="1:6" x14ac:dyDescent="0.25">
      <c r="A27" s="168" t="s">
        <v>112</v>
      </c>
      <c r="B27" s="169"/>
      <c r="C27" s="158"/>
      <c r="D27" s="170">
        <f>'Estimació cost projecte i obra'!C25*1*2*1.4</f>
        <v>6776.4759999999997</v>
      </c>
    </row>
    <row r="28" spans="1:6" x14ac:dyDescent="0.25">
      <c r="A28" s="157" t="s">
        <v>113</v>
      </c>
      <c r="B28" s="161">
        <v>0.65</v>
      </c>
      <c r="C28" s="162">
        <f>D27*B28</f>
        <v>4404.7093999999997</v>
      </c>
      <c r="D28" s="154"/>
    </row>
    <row r="29" spans="1:6" x14ac:dyDescent="0.25">
      <c r="A29" s="157" t="s">
        <v>114</v>
      </c>
      <c r="B29" s="161">
        <v>0.35</v>
      </c>
      <c r="C29" s="151">
        <f>D27*B29</f>
        <v>2371.7665999999999</v>
      </c>
      <c r="D29" s="153"/>
    </row>
    <row r="30" spans="1:6" x14ac:dyDescent="0.25">
      <c r="A30" s="168" t="s">
        <v>115</v>
      </c>
      <c r="B30" s="169"/>
      <c r="C30" s="158"/>
      <c r="D30" s="170">
        <f>C31</f>
        <v>15247.071</v>
      </c>
    </row>
    <row r="31" spans="1:6" x14ac:dyDescent="0.25">
      <c r="A31" s="171" t="s">
        <v>116</v>
      </c>
      <c r="B31" s="172"/>
      <c r="C31" s="173">
        <f>'Estimació cost projecte i obra'!C25*4.2*1.5</f>
        <v>15247.071</v>
      </c>
      <c r="D31" s="166"/>
    </row>
    <row r="32" spans="1:6" x14ac:dyDescent="0.25">
      <c r="A32" s="144" t="s">
        <v>109</v>
      </c>
      <c r="B32" s="167"/>
      <c r="C32" s="167"/>
      <c r="D32" s="146">
        <f>D19+D27+D30</f>
        <v>168082.12093199999</v>
      </c>
      <c r="F32" s="151"/>
    </row>
    <row r="33" spans="1:8" ht="15.75" thickBot="1" x14ac:dyDescent="0.3">
      <c r="A33" s="91"/>
      <c r="B33" s="98"/>
      <c r="C33" s="118"/>
      <c r="D33" s="119"/>
    </row>
    <row r="34" spans="1:8" ht="15.75" thickBot="1" x14ac:dyDescent="0.3">
      <c r="A34" s="85" t="s">
        <v>23</v>
      </c>
      <c r="B34" s="115"/>
      <c r="C34" s="115"/>
      <c r="D34" s="117">
        <f>D32+D15</f>
        <v>484292.00033462496</v>
      </c>
      <c r="H34" s="131"/>
    </row>
    <row r="35" spans="1:8" ht="36" customHeight="1" x14ac:dyDescent="0.25">
      <c r="A35" s="177" t="s">
        <v>93</v>
      </c>
      <c r="B35" s="178"/>
      <c r="C35" s="178"/>
      <c r="D35" s="179"/>
      <c r="H35" s="131"/>
    </row>
    <row r="36" spans="1:8" ht="5.25" customHeight="1" x14ac:dyDescent="0.25">
      <c r="A36" s="94"/>
      <c r="D36" s="132"/>
    </row>
    <row r="37" spans="1:8" ht="15.75" thickBot="1" x14ac:dyDescent="0.3">
      <c r="A37" s="133" t="s">
        <v>24</v>
      </c>
      <c r="B37" s="134"/>
      <c r="C37" s="134"/>
      <c r="D37" s="135">
        <f>+D34</f>
        <v>484292.00033462496</v>
      </c>
    </row>
    <row r="38" spans="1:8" ht="15.75" thickBot="1" x14ac:dyDescent="0.3">
      <c r="A38" s="107" t="s">
        <v>25</v>
      </c>
      <c r="B38" s="137"/>
      <c r="C38" s="137"/>
      <c r="D38" s="138">
        <f>+D37*1.21</f>
        <v>585993.32040489616</v>
      </c>
    </row>
    <row r="39" spans="1:8" x14ac:dyDescent="0.25">
      <c r="B39" s="96"/>
      <c r="C39" s="97"/>
      <c r="D39" s="140" t="s">
        <v>27</v>
      </c>
    </row>
    <row r="40" spans="1:8" x14ac:dyDescent="0.25">
      <c r="B40" s="96"/>
      <c r="C40" s="97"/>
      <c r="D40" s="84"/>
    </row>
  </sheetData>
  <mergeCells count="3">
    <mergeCell ref="A3:D3"/>
    <mergeCell ref="A35:D35"/>
    <mergeCell ref="B1:D1"/>
  </mergeCells>
  <pageMargins left="0.70866141732283472" right="0.70866141732283472" top="0.74803149606299213" bottom="0.74803149606299213" header="0.31496062992125984" footer="0.31496062992125984"/>
  <pageSetup paperSize="9" scale="110" orientation="portrait" horizontalDpi="1200" verticalDpi="1200" r:id="rId1"/>
  <headerFooter>
    <oddHeader>&amp;L&amp;9Sulkin Marchissio Arquitectes&amp;C&amp;9Novembre 2022&amp;R&amp;9Pla Director Espitau Val Aran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2FD4-5848-4EBE-AE93-F7B92222D47C}">
  <sheetPr>
    <tabColor theme="4" tint="0.39997558519241921"/>
  </sheetPr>
  <dimension ref="A1:G36"/>
  <sheetViews>
    <sheetView zoomScale="160" zoomScaleNormal="160" workbookViewId="0">
      <selection activeCell="L18" sqref="L18"/>
    </sheetView>
  </sheetViews>
  <sheetFormatPr baseColWidth="10" defaultColWidth="8.7109375" defaultRowHeight="15" x14ac:dyDescent="0.25"/>
  <cols>
    <col min="1" max="1" width="29.42578125" customWidth="1"/>
    <col min="2" max="2" width="18.5703125" customWidth="1"/>
    <col min="3" max="3" width="16.42578125" customWidth="1"/>
    <col min="4" max="4" width="17.42578125" customWidth="1"/>
    <col min="6" max="6" width="10.5703125" bestFit="1" customWidth="1"/>
    <col min="8" max="8" width="11.5703125" bestFit="1" customWidth="1"/>
  </cols>
  <sheetData>
    <row r="1" spans="1:6" ht="42.6" customHeight="1" thickBot="1" x14ac:dyDescent="0.3">
      <c r="A1" s="111" t="s">
        <v>94</v>
      </c>
      <c r="B1" s="175" t="s">
        <v>95</v>
      </c>
      <c r="C1" s="175"/>
      <c r="D1" s="176"/>
    </row>
    <row r="2" spans="1:6" x14ac:dyDescent="0.25">
      <c r="B2" s="83"/>
      <c r="C2" s="83"/>
      <c r="D2" s="84"/>
    </row>
    <row r="3" spans="1:6" ht="14.25" customHeight="1" x14ac:dyDescent="0.25">
      <c r="C3" s="83"/>
      <c r="D3" s="84"/>
    </row>
    <row r="4" spans="1:6" x14ac:dyDescent="0.25">
      <c r="A4" t="s">
        <v>2</v>
      </c>
      <c r="B4" s="83"/>
      <c r="C4" s="83"/>
      <c r="D4" s="84"/>
    </row>
    <row r="5" spans="1:6" x14ac:dyDescent="0.25">
      <c r="A5" s="98"/>
      <c r="B5" s="99" t="s">
        <v>3</v>
      </c>
      <c r="C5" s="181" t="s">
        <v>96</v>
      </c>
      <c r="D5" s="181"/>
    </row>
    <row r="6" spans="1:6" x14ac:dyDescent="0.25">
      <c r="A6" s="98" t="s">
        <v>4</v>
      </c>
      <c r="B6" s="99">
        <v>1715</v>
      </c>
      <c r="C6" s="181">
        <f>+B6*1.1</f>
        <v>1886.5000000000002</v>
      </c>
      <c r="D6" s="181"/>
    </row>
    <row r="7" spans="1:6" x14ac:dyDescent="0.25">
      <c r="A7" s="98" t="s">
        <v>5</v>
      </c>
      <c r="B7" s="99">
        <v>1350</v>
      </c>
      <c r="C7" s="181">
        <f>+B7*1.1</f>
        <v>1485.0000000000002</v>
      </c>
      <c r="D7" s="181"/>
    </row>
    <row r="8" spans="1:6" x14ac:dyDescent="0.25">
      <c r="A8" s="98" t="s">
        <v>6</v>
      </c>
      <c r="B8" s="99">
        <v>1900</v>
      </c>
      <c r="C8" s="181">
        <f>+B8*1.1</f>
        <v>2090</v>
      </c>
      <c r="D8" s="181"/>
    </row>
    <row r="9" spans="1:6" x14ac:dyDescent="0.25">
      <c r="A9" s="98" t="s">
        <v>7</v>
      </c>
      <c r="B9" s="99">
        <v>950</v>
      </c>
      <c r="C9" s="181">
        <f>+B9*1.1</f>
        <v>1045</v>
      </c>
      <c r="D9" s="181"/>
    </row>
    <row r="10" spans="1:6" x14ac:dyDescent="0.25">
      <c r="A10" s="98" t="s">
        <v>8</v>
      </c>
      <c r="B10" s="99">
        <v>363.4</v>
      </c>
      <c r="C10" s="180">
        <f>+B10*1.1</f>
        <v>399.74</v>
      </c>
      <c r="D10" s="180"/>
    </row>
    <row r="11" spans="1:6" ht="6" customHeight="1" x14ac:dyDescent="0.25">
      <c r="B11" s="83"/>
      <c r="C11" s="83"/>
      <c r="D11" s="83"/>
    </row>
    <row r="12" spans="1:6" ht="15.75" thickBot="1" x14ac:dyDescent="0.3">
      <c r="B12" s="83"/>
      <c r="C12" s="83"/>
      <c r="D12" s="83"/>
    </row>
    <row r="13" spans="1:6" ht="15.75" thickBot="1" x14ac:dyDescent="0.3">
      <c r="A13" s="111" t="s">
        <v>97</v>
      </c>
      <c r="B13" s="112"/>
      <c r="C13" s="112"/>
      <c r="D13" s="113"/>
    </row>
    <row r="14" spans="1:6" ht="15.75" thickBot="1" x14ac:dyDescent="0.3">
      <c r="A14" s="116"/>
      <c r="B14" s="86"/>
      <c r="C14" s="86"/>
      <c r="D14" s="139"/>
    </row>
    <row r="15" spans="1:6" ht="15.75" thickBot="1" x14ac:dyDescent="0.3">
      <c r="A15" s="85"/>
      <c r="B15" s="86" t="s">
        <v>9</v>
      </c>
      <c r="C15" s="86" t="s">
        <v>10</v>
      </c>
      <c r="D15" s="87" t="s">
        <v>11</v>
      </c>
      <c r="F15" s="124"/>
    </row>
    <row r="16" spans="1:6" x14ac:dyDescent="0.25">
      <c r="A16" s="88" t="s">
        <v>12</v>
      </c>
      <c r="B16" s="103">
        <f>+C6</f>
        <v>1886.5000000000002</v>
      </c>
      <c r="C16" s="89">
        <v>1601.28</v>
      </c>
      <c r="D16" s="90">
        <f>+B16*C16</f>
        <v>3020814.72</v>
      </c>
    </row>
    <row r="17" spans="1:7" x14ac:dyDescent="0.25">
      <c r="A17" s="100" t="s">
        <v>13</v>
      </c>
      <c r="B17" s="104">
        <f>+C9</f>
        <v>1045</v>
      </c>
      <c r="C17" s="101">
        <v>778.89</v>
      </c>
      <c r="D17" s="102">
        <f>+B17*C17</f>
        <v>813940.04999999993</v>
      </c>
    </row>
    <row r="18" spans="1:7" x14ac:dyDescent="0.25">
      <c r="A18" s="91" t="s">
        <v>14</v>
      </c>
      <c r="B18" s="105">
        <f>+C7</f>
        <v>1485.0000000000002</v>
      </c>
      <c r="C18" s="92">
        <v>40</v>
      </c>
      <c r="D18" s="93">
        <f t="shared" ref="D18" si="0">+B18*C18</f>
        <v>59400.000000000007</v>
      </c>
      <c r="G18" s="124"/>
    </row>
    <row r="19" spans="1:7" x14ac:dyDescent="0.25">
      <c r="A19" s="94"/>
      <c r="B19" s="106"/>
      <c r="C19" s="97"/>
      <c r="D19" s="95"/>
    </row>
    <row r="20" spans="1:7" x14ac:dyDescent="0.25">
      <c r="A20" s="91" t="s">
        <v>15</v>
      </c>
      <c r="B20" s="120">
        <v>280</v>
      </c>
      <c r="C20" s="121">
        <v>320</v>
      </c>
      <c r="D20" s="122">
        <f t="shared" ref="D20:D21" si="1">+B20*C20</f>
        <v>89600</v>
      </c>
    </row>
    <row r="21" spans="1:7" x14ac:dyDescent="0.25">
      <c r="A21" s="123" t="s">
        <v>16</v>
      </c>
      <c r="B21" s="120">
        <v>400</v>
      </c>
      <c r="C21" s="121">
        <v>845.88</v>
      </c>
      <c r="D21" s="122">
        <f t="shared" si="1"/>
        <v>338352</v>
      </c>
    </row>
    <row r="22" spans="1:7" x14ac:dyDescent="0.25">
      <c r="A22" s="91"/>
      <c r="B22" s="120"/>
      <c r="C22" s="121"/>
      <c r="D22" s="122"/>
    </row>
    <row r="23" spans="1:7" x14ac:dyDescent="0.25">
      <c r="A23" s="125" t="s">
        <v>17</v>
      </c>
      <c r="B23" s="120" t="s">
        <v>18</v>
      </c>
      <c r="C23" s="121"/>
      <c r="D23" s="126">
        <v>300000</v>
      </c>
    </row>
    <row r="24" spans="1:7" ht="5.25" customHeight="1" thickBot="1" x14ac:dyDescent="0.3">
      <c r="A24" s="94"/>
      <c r="B24" s="96"/>
      <c r="C24" s="97"/>
      <c r="D24" s="95"/>
    </row>
    <row r="25" spans="1:7" ht="15.75" thickBot="1" x14ac:dyDescent="0.3">
      <c r="A25" s="85" t="s">
        <v>98</v>
      </c>
      <c r="B25" s="141"/>
      <c r="C25" s="142">
        <f>+C16+C17+C18</f>
        <v>2420.17</v>
      </c>
      <c r="D25" s="87">
        <f>SUM(D16:D23)</f>
        <v>4622106.7699999996</v>
      </c>
    </row>
    <row r="26" spans="1:7" x14ac:dyDescent="0.25">
      <c r="A26" s="136"/>
      <c r="B26" s="114" t="s">
        <v>21</v>
      </c>
      <c r="C26" s="83">
        <v>0.6</v>
      </c>
      <c r="D26" s="95">
        <f>+D25*C26</f>
        <v>2773264.0619999995</v>
      </c>
    </row>
    <row r="27" spans="1:7" ht="15.75" thickBot="1" x14ac:dyDescent="0.3">
      <c r="A27" s="136"/>
      <c r="B27" s="114" t="s">
        <v>22</v>
      </c>
      <c r="C27" s="83">
        <v>0.4</v>
      </c>
      <c r="D27" s="95">
        <f>+D25*C27</f>
        <v>1848842.7079999999</v>
      </c>
    </row>
    <row r="28" spans="1:7" ht="15.75" thickBot="1" x14ac:dyDescent="0.3">
      <c r="A28" s="85" t="s">
        <v>19</v>
      </c>
      <c r="B28" s="141"/>
      <c r="C28" s="143">
        <v>0.19</v>
      </c>
      <c r="D28" s="87">
        <f>+D25*1.19</f>
        <v>5500307.0562999994</v>
      </c>
    </row>
    <row r="29" spans="1:7" ht="15.75" thickBot="1" x14ac:dyDescent="0.3">
      <c r="A29" s="107" t="s">
        <v>20</v>
      </c>
      <c r="B29" s="108"/>
      <c r="C29" s="130">
        <v>0.21</v>
      </c>
      <c r="D29" s="109">
        <f>+D28*1.21</f>
        <v>6655371.5381229995</v>
      </c>
    </row>
    <row r="30" spans="1:7" ht="15.75" thickBot="1" x14ac:dyDescent="0.3">
      <c r="B30" s="96"/>
      <c r="C30" s="97"/>
      <c r="D30" s="84"/>
    </row>
    <row r="31" spans="1:7" ht="15.75" thickBot="1" x14ac:dyDescent="0.3">
      <c r="A31" s="110" t="s">
        <v>24</v>
      </c>
      <c r="B31" s="116"/>
      <c r="C31" s="116"/>
      <c r="D31" s="117">
        <f>'Càlcul import licitació'!D37</f>
        <v>484292.00033462496</v>
      </c>
    </row>
    <row r="32" spans="1:7" ht="15.75" thickBot="1" x14ac:dyDescent="0.3">
      <c r="A32" s="107" t="s">
        <v>25</v>
      </c>
      <c r="B32" s="137"/>
      <c r="C32" s="137"/>
      <c r="D32" s="138">
        <f>+D31*1.21</f>
        <v>585993.32040489616</v>
      </c>
    </row>
    <row r="33" spans="1:4" ht="15.75" thickBot="1" x14ac:dyDescent="0.3">
      <c r="B33" s="96"/>
      <c r="C33" s="97"/>
      <c r="D33" s="84"/>
    </row>
    <row r="34" spans="1:4" ht="15.75" thickBot="1" x14ac:dyDescent="0.3">
      <c r="A34" s="111" t="s">
        <v>26</v>
      </c>
      <c r="B34" s="127"/>
      <c r="C34" s="128"/>
      <c r="D34" s="129">
        <f>+D29+D32</f>
        <v>7241364.858527896</v>
      </c>
    </row>
    <row r="35" spans="1:4" x14ac:dyDescent="0.25">
      <c r="B35" s="96"/>
      <c r="C35" s="97"/>
      <c r="D35" s="140" t="s">
        <v>27</v>
      </c>
    </row>
    <row r="36" spans="1:4" x14ac:dyDescent="0.25">
      <c r="B36" s="96"/>
      <c r="C36" s="97"/>
      <c r="D36" s="84"/>
    </row>
  </sheetData>
  <mergeCells count="7">
    <mergeCell ref="B1:D1"/>
    <mergeCell ref="C10:D10"/>
    <mergeCell ref="C5:D5"/>
    <mergeCell ref="C6:D6"/>
    <mergeCell ref="C7:D7"/>
    <mergeCell ref="C8:D8"/>
    <mergeCell ref="C9:D9"/>
  </mergeCells>
  <pageMargins left="0.70866141732283472" right="0.70866141732283472" top="0.74803149606299213" bottom="0.74803149606299213" header="0.31496062992125984" footer="0.31496062992125984"/>
  <pageSetup paperSize="9" scale="110" orientation="portrait" horizontalDpi="1200" verticalDpi="1200" r:id="rId1"/>
  <headerFooter>
    <oddHeader>&amp;L&amp;9Sulkin Marchissio Arquitectes&amp;C&amp;9Novembre 2022&amp;R&amp;9Pla Director Espitau Val Aran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ull2"/>
  <dimension ref="A1:B21"/>
  <sheetViews>
    <sheetView showGridLines="0" view="pageBreakPreview" zoomScale="96" zoomScaleNormal="100" zoomScaleSheetLayoutView="96" workbookViewId="0">
      <selection activeCell="B33" sqref="B33"/>
    </sheetView>
  </sheetViews>
  <sheetFormatPr baseColWidth="10" defaultColWidth="8.7109375" defaultRowHeight="15" x14ac:dyDescent="0.25"/>
  <cols>
    <col min="1" max="1" width="20.42578125" customWidth="1"/>
    <col min="2" max="2" width="45.5703125" customWidth="1"/>
  </cols>
  <sheetData>
    <row r="1" spans="1:2" s="2" customFormat="1" x14ac:dyDescent="0.25">
      <c r="A1" s="182" t="s">
        <v>28</v>
      </c>
      <c r="B1" s="183"/>
    </row>
    <row r="2" spans="1:2" x14ac:dyDescent="0.25">
      <c r="A2" s="19" t="s">
        <v>29</v>
      </c>
      <c r="B2" s="20" t="s">
        <v>30</v>
      </c>
    </row>
    <row r="3" spans="1:2" x14ac:dyDescent="0.25">
      <c r="A3" s="19" t="s">
        <v>31</v>
      </c>
      <c r="B3" s="20" t="s">
        <v>32</v>
      </c>
    </row>
    <row r="4" spans="1:2" x14ac:dyDescent="0.25">
      <c r="A4" s="19" t="s">
        <v>33</v>
      </c>
      <c r="B4" s="20" t="s">
        <v>34</v>
      </c>
    </row>
    <row r="5" spans="1:2" x14ac:dyDescent="0.25">
      <c r="A5" s="19" t="s">
        <v>35</v>
      </c>
      <c r="B5" s="20" t="s">
        <v>36</v>
      </c>
    </row>
    <row r="6" spans="1:2" x14ac:dyDescent="0.25">
      <c r="A6" s="19" t="s">
        <v>37</v>
      </c>
      <c r="B6" s="20" t="s">
        <v>38</v>
      </c>
    </row>
    <row r="7" spans="1:2" x14ac:dyDescent="0.25">
      <c r="A7" s="19" t="s">
        <v>39</v>
      </c>
      <c r="B7" s="20" t="s">
        <v>38</v>
      </c>
    </row>
    <row r="8" spans="1:2" x14ac:dyDescent="0.25">
      <c r="A8" s="21" t="s">
        <v>40</v>
      </c>
      <c r="B8" s="20" t="s">
        <v>38</v>
      </c>
    </row>
    <row r="9" spans="1:2" x14ac:dyDescent="0.25">
      <c r="A9" s="19" t="s">
        <v>41</v>
      </c>
      <c r="B9" s="20" t="s">
        <v>42</v>
      </c>
    </row>
    <row r="10" spans="1:2" x14ac:dyDescent="0.25">
      <c r="A10" s="19" t="s">
        <v>43</v>
      </c>
      <c r="B10" s="20" t="s">
        <v>44</v>
      </c>
    </row>
    <row r="11" spans="1:2" x14ac:dyDescent="0.25">
      <c r="A11" s="19"/>
      <c r="B11" s="20"/>
    </row>
    <row r="12" spans="1:2" s="1" customFormat="1" x14ac:dyDescent="0.25">
      <c r="A12" s="184" t="s">
        <v>45</v>
      </c>
      <c r="B12" s="185"/>
    </row>
    <row r="13" spans="1:2" x14ac:dyDescent="0.25">
      <c r="A13" s="19" t="s">
        <v>29</v>
      </c>
      <c r="B13" s="20" t="s">
        <v>30</v>
      </c>
    </row>
    <row r="14" spans="1:2" x14ac:dyDescent="0.25">
      <c r="A14" s="19" t="s">
        <v>31</v>
      </c>
      <c r="B14" s="20" t="s">
        <v>32</v>
      </c>
    </row>
    <row r="15" spans="1:2" x14ac:dyDescent="0.25">
      <c r="A15" s="19" t="s">
        <v>33</v>
      </c>
      <c r="B15" s="20" t="s">
        <v>34</v>
      </c>
    </row>
    <row r="16" spans="1:2" x14ac:dyDescent="0.25">
      <c r="A16" s="19" t="s">
        <v>35</v>
      </c>
      <c r="B16" s="20" t="s">
        <v>36</v>
      </c>
    </row>
    <row r="17" spans="1:2" x14ac:dyDescent="0.25">
      <c r="A17" s="19" t="s">
        <v>37</v>
      </c>
      <c r="B17" s="20"/>
    </row>
    <row r="18" spans="1:2" x14ac:dyDescent="0.25">
      <c r="A18" s="19" t="s">
        <v>39</v>
      </c>
      <c r="B18" s="20" t="s">
        <v>46</v>
      </c>
    </row>
    <row r="19" spans="1:2" x14ac:dyDescent="0.25">
      <c r="A19" s="21" t="s">
        <v>40</v>
      </c>
      <c r="B19" s="22">
        <f>'Superfícies V1'!B13</f>
        <v>17827.22</v>
      </c>
    </row>
    <row r="20" spans="1:2" x14ac:dyDescent="0.25">
      <c r="A20" s="19" t="s">
        <v>41</v>
      </c>
      <c r="B20" s="20" t="s">
        <v>42</v>
      </c>
    </row>
    <row r="21" spans="1:2" ht="15.75" thickBot="1" x14ac:dyDescent="0.3">
      <c r="A21" s="23" t="s">
        <v>43</v>
      </c>
      <c r="B21" s="24">
        <v>178</v>
      </c>
    </row>
  </sheetData>
  <mergeCells count="2">
    <mergeCell ref="A1:B1"/>
    <mergeCell ref="A12:B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ull4"/>
  <dimension ref="A1:B13"/>
  <sheetViews>
    <sheetView workbookViewId="0">
      <selection activeCell="A26" sqref="A26"/>
    </sheetView>
  </sheetViews>
  <sheetFormatPr baseColWidth="10" defaultColWidth="8.7109375" defaultRowHeight="15" x14ac:dyDescent="0.25"/>
  <cols>
    <col min="1" max="1" width="23.5703125" style="2" customWidth="1"/>
    <col min="2" max="2" width="12.42578125" customWidth="1"/>
  </cols>
  <sheetData>
    <row r="1" spans="1:2" ht="20.100000000000001" customHeight="1" x14ac:dyDescent="0.25">
      <c r="A1" s="186" t="s">
        <v>47</v>
      </c>
      <c r="B1" s="187"/>
    </row>
    <row r="2" spans="1:2" ht="15" customHeight="1" x14ac:dyDescent="0.25">
      <c r="A2" s="188" t="s">
        <v>48</v>
      </c>
      <c r="B2" s="189"/>
    </row>
    <row r="3" spans="1:2" x14ac:dyDescent="0.25">
      <c r="A3" s="7" t="s">
        <v>49</v>
      </c>
      <c r="B3" s="3">
        <v>5486.14</v>
      </c>
    </row>
    <row r="4" spans="1:2" x14ac:dyDescent="0.25">
      <c r="A4" s="8" t="s">
        <v>50</v>
      </c>
      <c r="B4" s="4">
        <v>5484.71</v>
      </c>
    </row>
    <row r="5" spans="1:2" x14ac:dyDescent="0.25">
      <c r="A5" s="9" t="s">
        <v>51</v>
      </c>
      <c r="B5" s="5">
        <v>4908.68</v>
      </c>
    </row>
    <row r="6" spans="1:2" x14ac:dyDescent="0.25">
      <c r="A6" s="10" t="s">
        <v>52</v>
      </c>
      <c r="B6" s="6">
        <v>593.46</v>
      </c>
    </row>
    <row r="7" spans="1:2" x14ac:dyDescent="0.25">
      <c r="A7" s="188" t="s">
        <v>0</v>
      </c>
      <c r="B7" s="189"/>
    </row>
    <row r="8" spans="1:2" x14ac:dyDescent="0.25">
      <c r="A8" s="11" t="s">
        <v>53</v>
      </c>
      <c r="B8" s="12">
        <v>617.12</v>
      </c>
    </row>
    <row r="9" spans="1:2" x14ac:dyDescent="0.25">
      <c r="A9" s="188" t="s">
        <v>1</v>
      </c>
      <c r="B9" s="189"/>
    </row>
    <row r="10" spans="1:2" ht="15.75" thickBot="1" x14ac:dyDescent="0.3">
      <c r="A10" s="11" t="s">
        <v>52</v>
      </c>
      <c r="B10" s="12">
        <v>737.11</v>
      </c>
    </row>
    <row r="11" spans="1:2" x14ac:dyDescent="0.25">
      <c r="A11" s="17" t="s">
        <v>54</v>
      </c>
      <c r="B11" s="18">
        <f>SUM(B3:B5)</f>
        <v>15879.53</v>
      </c>
    </row>
    <row r="12" spans="1:2" x14ac:dyDescent="0.25">
      <c r="A12" s="15" t="s">
        <v>55</v>
      </c>
      <c r="B12" s="16">
        <f>B6+B8+B10</f>
        <v>1947.69</v>
      </c>
    </row>
    <row r="13" spans="1:2" ht="15.75" thickBot="1" x14ac:dyDescent="0.3">
      <c r="A13" s="13" t="s">
        <v>56</v>
      </c>
      <c r="B13" s="14">
        <f>SUM(B3:B10)</f>
        <v>17827.22</v>
      </c>
    </row>
  </sheetData>
  <mergeCells count="4">
    <mergeCell ref="A1:B1"/>
    <mergeCell ref="A7:B7"/>
    <mergeCell ref="A9:B9"/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AE818"/>
  </sheetPr>
  <dimension ref="A1:B16"/>
  <sheetViews>
    <sheetView workbookViewId="0">
      <selection activeCell="L36" sqref="L36"/>
    </sheetView>
  </sheetViews>
  <sheetFormatPr baseColWidth="10" defaultColWidth="8.7109375" defaultRowHeight="15" x14ac:dyDescent="0.25"/>
  <cols>
    <col min="1" max="1" width="39.7109375" style="2" customWidth="1"/>
    <col min="2" max="2" width="12.42578125" customWidth="1"/>
  </cols>
  <sheetData>
    <row r="1" spans="1:2" ht="20.100000000000001" customHeight="1" x14ac:dyDescent="0.25">
      <c r="A1" s="186" t="s">
        <v>47</v>
      </c>
      <c r="B1" s="187"/>
    </row>
    <row r="2" spans="1:2" ht="15" customHeight="1" x14ac:dyDescent="0.25">
      <c r="A2" s="188" t="s">
        <v>48</v>
      </c>
      <c r="B2" s="189"/>
    </row>
    <row r="3" spans="1:2" ht="15" customHeight="1" x14ac:dyDescent="0.25">
      <c r="A3" s="41" t="s">
        <v>57</v>
      </c>
      <c r="B3" s="40">
        <v>2743</v>
      </c>
    </row>
    <row r="4" spans="1:2" ht="15" customHeight="1" x14ac:dyDescent="0.25">
      <c r="A4" s="42" t="s">
        <v>58</v>
      </c>
      <c r="B4" s="39">
        <v>2743</v>
      </c>
    </row>
    <row r="5" spans="1:2" x14ac:dyDescent="0.25">
      <c r="A5" s="7" t="s">
        <v>49</v>
      </c>
      <c r="B5" s="3">
        <v>2743</v>
      </c>
    </row>
    <row r="6" spans="1:2" x14ac:dyDescent="0.25">
      <c r="A6" s="8" t="s">
        <v>50</v>
      </c>
      <c r="B6" s="4">
        <v>2743</v>
      </c>
    </row>
    <row r="7" spans="1:2" x14ac:dyDescent="0.25">
      <c r="A7" s="9" t="s">
        <v>59</v>
      </c>
      <c r="B7" s="5">
        <v>2743</v>
      </c>
    </row>
    <row r="8" spans="1:2" x14ac:dyDescent="0.25">
      <c r="A8" s="9" t="s">
        <v>60</v>
      </c>
      <c r="B8" s="5">
        <v>2143</v>
      </c>
    </row>
    <row r="9" spans="1:2" x14ac:dyDescent="0.25">
      <c r="A9" s="10" t="s">
        <v>52</v>
      </c>
      <c r="B9" s="6">
        <v>600</v>
      </c>
    </row>
    <row r="10" spans="1:2" x14ac:dyDescent="0.25">
      <c r="A10" s="188" t="s">
        <v>0</v>
      </c>
      <c r="B10" s="189"/>
    </row>
    <row r="11" spans="1:2" x14ac:dyDescent="0.25">
      <c r="A11" s="11" t="s">
        <v>52</v>
      </c>
      <c r="B11" s="12">
        <v>620</v>
      </c>
    </row>
    <row r="12" spans="1:2" x14ac:dyDescent="0.25">
      <c r="A12" s="188" t="s">
        <v>61</v>
      </c>
      <c r="B12" s="189"/>
    </row>
    <row r="13" spans="1:2" ht="15.75" thickBot="1" x14ac:dyDescent="0.3">
      <c r="A13" s="11" t="s">
        <v>52</v>
      </c>
      <c r="B13" s="12">
        <v>734</v>
      </c>
    </row>
    <row r="14" spans="1:2" x14ac:dyDescent="0.25">
      <c r="A14" s="17" t="s">
        <v>54</v>
      </c>
      <c r="B14" s="18">
        <f>SUM(B3:B8)</f>
        <v>15858</v>
      </c>
    </row>
    <row r="15" spans="1:2" x14ac:dyDescent="0.25">
      <c r="A15" s="15" t="s">
        <v>55</v>
      </c>
      <c r="B15" s="16">
        <f>B9+B11+B13</f>
        <v>1954</v>
      </c>
    </row>
    <row r="16" spans="1:2" ht="15.75" thickBot="1" x14ac:dyDescent="0.3">
      <c r="A16" s="13" t="s">
        <v>56</v>
      </c>
      <c r="B16" s="14">
        <f>SUM(B3:B13)</f>
        <v>17812</v>
      </c>
    </row>
  </sheetData>
  <mergeCells count="4">
    <mergeCell ref="A1:B1"/>
    <mergeCell ref="A2:B2"/>
    <mergeCell ref="A10:B10"/>
    <mergeCell ref="A12:B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ull5">
    <tabColor rgb="FFCAE818"/>
  </sheetPr>
  <dimension ref="A1:D53"/>
  <sheetViews>
    <sheetView showGridLines="0" view="pageBreakPreview" topLeftCell="A19" zoomScale="84" zoomScaleNormal="100" zoomScaleSheetLayoutView="84" workbookViewId="0">
      <selection activeCell="L52" sqref="L52"/>
    </sheetView>
  </sheetViews>
  <sheetFormatPr baseColWidth="10" defaultColWidth="8.7109375" defaultRowHeight="15" x14ac:dyDescent="0.25"/>
  <cols>
    <col min="1" max="1" width="57.85546875" customWidth="1"/>
    <col min="2" max="2" width="12.85546875" style="26" customWidth="1"/>
    <col min="4" max="4" width="14.140625" customWidth="1"/>
  </cols>
  <sheetData>
    <row r="1" spans="1:4" ht="16.5" x14ac:dyDescent="0.3">
      <c r="A1" s="190" t="s">
        <v>62</v>
      </c>
      <c r="B1" s="191"/>
      <c r="C1" s="64"/>
      <c r="D1" s="65"/>
    </row>
    <row r="2" spans="1:4" x14ac:dyDescent="0.25">
      <c r="A2" s="61" t="s">
        <v>63</v>
      </c>
      <c r="B2" s="31" t="s">
        <v>64</v>
      </c>
      <c r="C2" s="31" t="s">
        <v>65</v>
      </c>
      <c r="D2" s="29" t="s">
        <v>66</v>
      </c>
    </row>
    <row r="3" spans="1:4" ht="16.5" x14ac:dyDescent="0.3">
      <c r="A3" s="47" t="s">
        <v>48</v>
      </c>
      <c r="C3" s="25"/>
      <c r="D3" s="27"/>
    </row>
    <row r="4" spans="1:4" x14ac:dyDescent="0.25">
      <c r="A4" s="41" t="s">
        <v>57</v>
      </c>
      <c r="B4" s="66">
        <v>1</v>
      </c>
      <c r="C4" s="68">
        <v>2743</v>
      </c>
      <c r="D4" s="43">
        <v>2743</v>
      </c>
    </row>
    <row r="5" spans="1:4" x14ac:dyDescent="0.25">
      <c r="A5" s="42" t="s">
        <v>58</v>
      </c>
      <c r="B5" s="67">
        <v>1</v>
      </c>
      <c r="C5" s="69">
        <v>2743</v>
      </c>
      <c r="D5" s="44">
        <v>2743</v>
      </c>
    </row>
    <row r="6" spans="1:4" x14ac:dyDescent="0.25">
      <c r="A6" s="7" t="s">
        <v>49</v>
      </c>
      <c r="B6" s="57">
        <v>1</v>
      </c>
      <c r="C6" s="35">
        <v>2743</v>
      </c>
      <c r="D6" s="45">
        <v>2743</v>
      </c>
    </row>
    <row r="7" spans="1:4" x14ac:dyDescent="0.25">
      <c r="A7" s="49" t="s">
        <v>50</v>
      </c>
      <c r="B7" s="58">
        <v>1</v>
      </c>
      <c r="C7" s="36">
        <v>2743</v>
      </c>
      <c r="D7" s="33">
        <v>2743</v>
      </c>
    </row>
    <row r="8" spans="1:4" x14ac:dyDescent="0.25">
      <c r="A8" s="50" t="s">
        <v>59</v>
      </c>
      <c r="B8" s="59">
        <v>1</v>
      </c>
      <c r="C8" s="37">
        <v>2743</v>
      </c>
      <c r="D8" s="32">
        <v>2743</v>
      </c>
    </row>
    <row r="9" spans="1:4" x14ac:dyDescent="0.25">
      <c r="A9" s="82" t="s">
        <v>67</v>
      </c>
      <c r="B9" s="46">
        <v>1</v>
      </c>
      <c r="C9" s="31">
        <v>1639</v>
      </c>
      <c r="D9" s="29">
        <f>B9*C9</f>
        <v>1639</v>
      </c>
    </row>
    <row r="10" spans="1:4" x14ac:dyDescent="0.25">
      <c r="A10" s="82" t="s">
        <v>68</v>
      </c>
      <c r="B10" s="46">
        <v>1</v>
      </c>
      <c r="C10" s="31">
        <v>206</v>
      </c>
      <c r="D10" s="29">
        <f t="shared" ref="D10:D11" si="0">B10*C10</f>
        <v>206</v>
      </c>
    </row>
    <row r="11" spans="1:4" x14ac:dyDescent="0.25">
      <c r="A11" s="82" t="s">
        <v>69</v>
      </c>
      <c r="B11" s="46">
        <v>1</v>
      </c>
      <c r="C11" s="31">
        <v>106</v>
      </c>
      <c r="D11" s="29">
        <f t="shared" si="0"/>
        <v>106</v>
      </c>
    </row>
    <row r="12" spans="1:4" x14ac:dyDescent="0.25">
      <c r="A12" s="51" t="s">
        <v>52</v>
      </c>
      <c r="B12" s="70"/>
      <c r="C12" s="63"/>
      <c r="D12" s="28">
        <f>SUM(D13:D24)</f>
        <v>401.58999999999992</v>
      </c>
    </row>
    <row r="13" spans="1:4" x14ac:dyDescent="0.25">
      <c r="A13" s="48" t="s">
        <v>70</v>
      </c>
      <c r="B13" s="71">
        <v>1</v>
      </c>
      <c r="C13">
        <v>80.19</v>
      </c>
      <c r="D13" s="27">
        <f>B13*C13</f>
        <v>80.19</v>
      </c>
    </row>
    <row r="14" spans="1:4" x14ac:dyDescent="0.25">
      <c r="A14" s="48" t="s">
        <v>71</v>
      </c>
      <c r="B14" s="71">
        <v>2</v>
      </c>
      <c r="C14">
        <v>5.37</v>
      </c>
      <c r="D14" s="27">
        <f>B14*C14</f>
        <v>10.74</v>
      </c>
    </row>
    <row r="15" spans="1:4" x14ac:dyDescent="0.25">
      <c r="A15" s="48" t="s">
        <v>72</v>
      </c>
      <c r="B15" s="71">
        <v>1</v>
      </c>
      <c r="C15">
        <v>42.87</v>
      </c>
      <c r="D15" s="27">
        <f>B15*C15</f>
        <v>42.87</v>
      </c>
    </row>
    <row r="16" spans="1:4" x14ac:dyDescent="0.25">
      <c r="A16" s="48" t="s">
        <v>73</v>
      </c>
      <c r="B16" s="71">
        <v>1</v>
      </c>
      <c r="C16">
        <v>51.28</v>
      </c>
      <c r="D16" s="27">
        <f>B16*C16</f>
        <v>51.28</v>
      </c>
    </row>
    <row r="17" spans="1:4" x14ac:dyDescent="0.25">
      <c r="A17" s="52" t="s">
        <v>74</v>
      </c>
      <c r="B17" s="60">
        <v>1</v>
      </c>
      <c r="C17" s="38">
        <v>36.57</v>
      </c>
      <c r="D17" s="34">
        <f t="shared" ref="D17:D18" si="1">B17*C17</f>
        <v>36.57</v>
      </c>
    </row>
    <row r="18" spans="1:4" x14ac:dyDescent="0.25">
      <c r="A18" s="52" t="s">
        <v>75</v>
      </c>
      <c r="B18" s="60">
        <v>1</v>
      </c>
      <c r="C18" s="38">
        <v>9.23</v>
      </c>
      <c r="D18" s="34">
        <f t="shared" si="1"/>
        <v>9.23</v>
      </c>
    </row>
    <row r="19" spans="1:4" x14ac:dyDescent="0.25">
      <c r="A19" s="48" t="s">
        <v>76</v>
      </c>
      <c r="B19" s="71">
        <v>2</v>
      </c>
      <c r="C19">
        <v>54.98</v>
      </c>
      <c r="D19" s="27">
        <f t="shared" ref="D19:D24" si="2">B19*C19</f>
        <v>109.96</v>
      </c>
    </row>
    <row r="20" spans="1:4" x14ac:dyDescent="0.25">
      <c r="A20" s="48" t="s">
        <v>77</v>
      </c>
      <c r="B20" s="71">
        <v>2</v>
      </c>
      <c r="C20">
        <v>16.920000000000002</v>
      </c>
      <c r="D20" s="27">
        <f t="shared" si="2"/>
        <v>33.840000000000003</v>
      </c>
    </row>
    <row r="21" spans="1:4" x14ac:dyDescent="0.25">
      <c r="A21" s="48" t="s">
        <v>78</v>
      </c>
      <c r="B21" s="71">
        <v>1</v>
      </c>
      <c r="C21">
        <v>12.06</v>
      </c>
      <c r="D21" s="27">
        <f t="shared" si="2"/>
        <v>12.06</v>
      </c>
    </row>
    <row r="22" spans="1:4" x14ac:dyDescent="0.25">
      <c r="A22" s="48" t="s">
        <v>79</v>
      </c>
      <c r="B22" s="71">
        <v>1</v>
      </c>
      <c r="C22">
        <v>3.57</v>
      </c>
      <c r="D22" s="27">
        <f t="shared" si="2"/>
        <v>3.57</v>
      </c>
    </row>
    <row r="23" spans="1:4" x14ac:dyDescent="0.25">
      <c r="A23" s="48" t="s">
        <v>80</v>
      </c>
      <c r="B23" s="71">
        <v>1</v>
      </c>
      <c r="C23">
        <v>7.5</v>
      </c>
      <c r="D23" s="27">
        <f t="shared" si="2"/>
        <v>7.5</v>
      </c>
    </row>
    <row r="24" spans="1:4" x14ac:dyDescent="0.25">
      <c r="A24" s="48" t="s">
        <v>81</v>
      </c>
      <c r="B24" s="71">
        <v>1</v>
      </c>
      <c r="C24">
        <v>3.78</v>
      </c>
      <c r="D24" s="27">
        <f t="shared" si="2"/>
        <v>3.78</v>
      </c>
    </row>
    <row r="25" spans="1:4" x14ac:dyDescent="0.25">
      <c r="A25" s="47" t="s">
        <v>0</v>
      </c>
      <c r="B25" s="71"/>
      <c r="D25" s="29"/>
    </row>
    <row r="26" spans="1:4" x14ac:dyDescent="0.25">
      <c r="A26" s="53" t="s">
        <v>52</v>
      </c>
      <c r="B26" s="70"/>
      <c r="C26" s="63"/>
      <c r="D26" s="28">
        <f>SUM(D27:D35)</f>
        <v>590.65000000000009</v>
      </c>
    </row>
    <row r="27" spans="1:4" x14ac:dyDescent="0.25">
      <c r="A27" s="48" t="s">
        <v>82</v>
      </c>
      <c r="B27" s="71">
        <v>7</v>
      </c>
      <c r="C27">
        <v>11</v>
      </c>
      <c r="D27" s="27">
        <f t="shared" ref="D27:D35" si="3">B27*C27</f>
        <v>77</v>
      </c>
    </row>
    <row r="28" spans="1:4" x14ac:dyDescent="0.25">
      <c r="A28" s="48" t="s">
        <v>83</v>
      </c>
      <c r="B28" s="71">
        <v>1</v>
      </c>
      <c r="C28">
        <v>14.29</v>
      </c>
      <c r="D28" s="27">
        <f t="shared" si="3"/>
        <v>14.29</v>
      </c>
    </row>
    <row r="29" spans="1:4" ht="16.5" x14ac:dyDescent="0.3">
      <c r="A29" s="48" t="s">
        <v>84</v>
      </c>
      <c r="B29" s="71">
        <v>1</v>
      </c>
      <c r="C29" s="25">
        <f>183+74+111.95</f>
        <v>368.95</v>
      </c>
      <c r="D29" s="27">
        <f t="shared" si="3"/>
        <v>368.95</v>
      </c>
    </row>
    <row r="30" spans="1:4" ht="16.5" x14ac:dyDescent="0.3">
      <c r="A30" s="48" t="s">
        <v>85</v>
      </c>
      <c r="B30" s="71">
        <v>1</v>
      </c>
      <c r="C30" s="25">
        <v>35.54</v>
      </c>
      <c r="D30" s="27">
        <f t="shared" si="3"/>
        <v>35.54</v>
      </c>
    </row>
    <row r="31" spans="1:4" x14ac:dyDescent="0.25">
      <c r="A31" s="52" t="s">
        <v>74</v>
      </c>
      <c r="B31" s="62">
        <v>1</v>
      </c>
      <c r="C31" s="56">
        <v>33.450000000000003</v>
      </c>
      <c r="D31" s="34">
        <f t="shared" si="3"/>
        <v>33.450000000000003</v>
      </c>
    </row>
    <row r="32" spans="1:4" x14ac:dyDescent="0.25">
      <c r="A32" s="52" t="s">
        <v>75</v>
      </c>
      <c r="B32" s="62">
        <v>1</v>
      </c>
      <c r="C32" s="56">
        <v>9.23</v>
      </c>
      <c r="D32" s="34">
        <f>B32*C32</f>
        <v>9.23</v>
      </c>
    </row>
    <row r="33" spans="1:4" ht="16.5" x14ac:dyDescent="0.3">
      <c r="A33" s="48" t="s">
        <v>86</v>
      </c>
      <c r="B33" s="71">
        <v>1</v>
      </c>
      <c r="C33" s="25">
        <v>27.69</v>
      </c>
      <c r="D33" s="27">
        <f t="shared" si="3"/>
        <v>27.69</v>
      </c>
    </row>
    <row r="34" spans="1:4" ht="16.5" x14ac:dyDescent="0.3">
      <c r="A34" s="48" t="s">
        <v>87</v>
      </c>
      <c r="B34" s="71">
        <v>2</v>
      </c>
      <c r="C34" s="25">
        <v>9.59</v>
      </c>
      <c r="D34" s="27">
        <f t="shared" si="3"/>
        <v>19.18</v>
      </c>
    </row>
    <row r="35" spans="1:4" ht="16.5" x14ac:dyDescent="0.3">
      <c r="A35" s="48" t="s">
        <v>88</v>
      </c>
      <c r="B35" s="71">
        <v>1</v>
      </c>
      <c r="C35" s="25">
        <v>5.32</v>
      </c>
      <c r="D35" s="27">
        <f t="shared" si="3"/>
        <v>5.32</v>
      </c>
    </row>
    <row r="36" spans="1:4" ht="16.5" x14ac:dyDescent="0.3">
      <c r="A36" s="47" t="s">
        <v>1</v>
      </c>
      <c r="B36" s="71"/>
      <c r="C36" s="25"/>
      <c r="D36" s="29"/>
    </row>
    <row r="37" spans="1:4" x14ac:dyDescent="0.25">
      <c r="A37" s="53" t="s">
        <v>52</v>
      </c>
      <c r="B37" s="70"/>
      <c r="C37" s="63"/>
      <c r="D37" s="28">
        <f>SUM(D38:D46)</f>
        <v>561.1099999999999</v>
      </c>
    </row>
    <row r="38" spans="1:4" ht="16.5" x14ac:dyDescent="0.3">
      <c r="A38" s="48" t="s">
        <v>89</v>
      </c>
      <c r="B38" s="71">
        <v>3</v>
      </c>
      <c r="C38" s="25">
        <v>9.66</v>
      </c>
      <c r="D38" s="27">
        <f t="shared" ref="D38:D46" si="4">B38*C38</f>
        <v>28.98</v>
      </c>
    </row>
    <row r="39" spans="1:4" ht="16.5" x14ac:dyDescent="0.3">
      <c r="A39" s="54" t="s">
        <v>90</v>
      </c>
      <c r="B39" s="71">
        <v>1</v>
      </c>
      <c r="C39" s="25">
        <v>74.64</v>
      </c>
      <c r="D39" s="27">
        <f t="shared" si="4"/>
        <v>74.64</v>
      </c>
    </row>
    <row r="40" spans="1:4" x14ac:dyDescent="0.25">
      <c r="A40" s="52" t="s">
        <v>74</v>
      </c>
      <c r="B40" s="62">
        <v>1</v>
      </c>
      <c r="C40" s="56">
        <v>33.450000000000003</v>
      </c>
      <c r="D40" s="34">
        <f t="shared" si="4"/>
        <v>33.450000000000003</v>
      </c>
    </row>
    <row r="41" spans="1:4" x14ac:dyDescent="0.25">
      <c r="A41" s="52" t="s">
        <v>75</v>
      </c>
      <c r="B41" s="62">
        <v>1</v>
      </c>
      <c r="C41" s="56">
        <v>9.23</v>
      </c>
      <c r="D41" s="34">
        <f>B41*C41</f>
        <v>9.23</v>
      </c>
    </row>
    <row r="42" spans="1:4" ht="16.5" x14ac:dyDescent="0.3">
      <c r="A42" s="54" t="s">
        <v>91</v>
      </c>
      <c r="B42" s="71">
        <v>1</v>
      </c>
      <c r="C42" s="25">
        <f>46.97+38.79</f>
        <v>85.759999999999991</v>
      </c>
      <c r="D42" s="27">
        <f t="shared" si="4"/>
        <v>85.759999999999991</v>
      </c>
    </row>
    <row r="43" spans="1:4" ht="16.5" x14ac:dyDescent="0.3">
      <c r="A43" s="48" t="s">
        <v>86</v>
      </c>
      <c r="B43" s="71">
        <v>1</v>
      </c>
      <c r="C43" s="25">
        <v>30.1</v>
      </c>
      <c r="D43" s="27">
        <f t="shared" si="4"/>
        <v>30.1</v>
      </c>
    </row>
    <row r="44" spans="1:4" ht="16.5" x14ac:dyDescent="0.3">
      <c r="A44" s="48" t="s">
        <v>87</v>
      </c>
      <c r="B44" s="71">
        <v>2</v>
      </c>
      <c r="C44" s="25">
        <v>9.59</v>
      </c>
      <c r="D44" s="27">
        <f t="shared" si="4"/>
        <v>19.18</v>
      </c>
    </row>
    <row r="45" spans="1:4" ht="16.5" x14ac:dyDescent="0.3">
      <c r="A45" s="48" t="s">
        <v>88</v>
      </c>
      <c r="B45" s="71">
        <v>1</v>
      </c>
      <c r="C45" s="25">
        <v>29.01</v>
      </c>
      <c r="D45" s="27">
        <f t="shared" si="4"/>
        <v>29.01</v>
      </c>
    </row>
    <row r="46" spans="1:4" ht="17.25" thickBot="1" x14ac:dyDescent="0.35">
      <c r="A46" s="48" t="s">
        <v>92</v>
      </c>
      <c r="B46" s="71">
        <v>1</v>
      </c>
      <c r="C46" s="25">
        <v>250.76</v>
      </c>
      <c r="D46" s="27">
        <f t="shared" si="4"/>
        <v>250.76</v>
      </c>
    </row>
    <row r="47" spans="1:4" x14ac:dyDescent="0.25">
      <c r="A47" s="78" t="s">
        <v>54</v>
      </c>
      <c r="B47" s="79"/>
      <c r="C47" s="80"/>
      <c r="D47" s="81">
        <f>D4+D5+D6+D7+D8+D9+D10+D11</f>
        <v>15666</v>
      </c>
    </row>
    <row r="48" spans="1:4" x14ac:dyDescent="0.25">
      <c r="A48" s="72" t="s">
        <v>55</v>
      </c>
      <c r="B48" s="73"/>
      <c r="C48" s="74"/>
      <c r="D48" s="75">
        <f>D12+D26+D37</f>
        <v>1553.35</v>
      </c>
    </row>
    <row r="49" spans="1:4" ht="15.75" thickBot="1" x14ac:dyDescent="0.3">
      <c r="A49" s="55" t="s">
        <v>56</v>
      </c>
      <c r="B49" s="76"/>
      <c r="C49" s="77"/>
      <c r="D49" s="30">
        <f>D47+D48</f>
        <v>17219.349999999999</v>
      </c>
    </row>
    <row r="50" spans="1:4" ht="16.5" x14ac:dyDescent="0.3">
      <c r="A50" s="25"/>
      <c r="C50" s="25"/>
      <c r="D50" s="25"/>
    </row>
    <row r="51" spans="1:4" ht="16.5" x14ac:dyDescent="0.3">
      <c r="A51" s="25"/>
      <c r="C51" s="25"/>
      <c r="D51" s="25"/>
    </row>
    <row r="52" spans="1:4" ht="16.5" x14ac:dyDescent="0.3">
      <c r="A52" s="25"/>
      <c r="C52" s="25"/>
      <c r="D52" s="25"/>
    </row>
    <row r="53" spans="1:4" ht="16.5" x14ac:dyDescent="0.3">
      <c r="A53" s="25"/>
      <c r="C53" s="25"/>
      <c r="D53" s="25"/>
    </row>
  </sheetData>
  <mergeCells count="1">
    <mergeCell ref="A1:B1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2ab0b8-7089-4164-b706-f2b38ebf4cd9">
      <Terms xmlns="http://schemas.microsoft.com/office/infopath/2007/PartnerControls"/>
    </lcf76f155ced4ddcb4097134ff3c332f>
    <TaxCatchAll xmlns="0cbb20ff-8ff0-4160-b1d7-11445a5e29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BB6F3A7A181C4F8B3CCD1D16D946AC" ma:contentTypeVersion="10" ma:contentTypeDescription="Crear nuevo documento." ma:contentTypeScope="" ma:versionID="7e739da6ba4ca0f4a44517e4660c79c0">
  <xsd:schema xmlns:xsd="http://www.w3.org/2001/XMLSchema" xmlns:xs="http://www.w3.org/2001/XMLSchema" xmlns:p="http://schemas.microsoft.com/office/2006/metadata/properties" xmlns:ns2="6a2ab0b8-7089-4164-b706-f2b38ebf4cd9" xmlns:ns3="0cbb20ff-8ff0-4160-b1d7-11445a5e29c0" targetNamespace="http://schemas.microsoft.com/office/2006/metadata/properties" ma:root="true" ma:fieldsID="ef466bc3a345361ad5778c240e614b73" ns2:_="" ns3:_="">
    <xsd:import namespace="6a2ab0b8-7089-4164-b706-f2b38ebf4cd9"/>
    <xsd:import namespace="0cbb20ff-8ff0-4160-b1d7-11445a5e2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ab0b8-7089-4164-b706-f2b38ebf4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a38bd327-1821-4abe-a04c-a3e445bfff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b20ff-8ff0-4160-b1d7-11445a5e29c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6ce478-4d57-4b0d-96b4-390d0ce73c66}" ma:internalName="TaxCatchAll" ma:showField="CatchAllData" ma:web="0cbb20ff-8ff0-4160-b1d7-11445a5e2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C238CC-8E19-48E6-9EDF-EFB5D0E43855}">
  <ds:schemaRefs>
    <ds:schemaRef ds:uri="http://schemas.microsoft.com/office/2006/metadata/properties"/>
    <ds:schemaRef ds:uri="http://schemas.microsoft.com/office/infopath/2007/PartnerControls"/>
    <ds:schemaRef ds:uri="6a2ab0b8-7089-4164-b706-f2b38ebf4cd9"/>
    <ds:schemaRef ds:uri="0cbb20ff-8ff0-4160-b1d7-11445a5e29c0"/>
  </ds:schemaRefs>
</ds:datastoreItem>
</file>

<file path=customXml/itemProps2.xml><?xml version="1.0" encoding="utf-8"?>
<ds:datastoreItem xmlns:ds="http://schemas.openxmlformats.org/officeDocument/2006/customXml" ds:itemID="{40C64161-DE7B-4B6B-B61C-B753DDD12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ab0b8-7089-4164-b706-f2b38ebf4cd9"/>
    <ds:schemaRef ds:uri="0cbb20ff-8ff0-4160-b1d7-11445a5e2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BD49C8-CA17-44A0-9333-ABB41FDE95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Càlcul import licitació</vt:lpstr>
      <vt:lpstr>Estimació cost projecte i obra</vt:lpstr>
      <vt:lpstr>Pàrametres V1</vt:lpstr>
      <vt:lpstr>Superfícies V1</vt:lpstr>
      <vt:lpstr>Superfícies V2</vt:lpstr>
      <vt:lpstr>Quadre detallat V2</vt:lpstr>
      <vt:lpstr>'Càlcul import licitació'!Área_de_impresión</vt:lpstr>
      <vt:lpstr>'Estimació cost projecte i obra'!Área_de_impresión</vt:lpstr>
      <vt:lpstr>'Pàrametres V1'!Área_de_impresión</vt:lpstr>
      <vt:lpstr>'Quadre detallat V2'!Área_de_impresión</vt:lpstr>
      <vt:lpstr>'Superfícies V1'!Área_de_impresión</vt:lpstr>
      <vt:lpstr>'Superfícies V2'!Área_de_impresión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 Castiñeira Palou</dc:creator>
  <cp:keywords/>
  <dc:description/>
  <cp:lastModifiedBy>Toni Campos Rubiño</cp:lastModifiedBy>
  <cp:revision/>
  <dcterms:created xsi:type="dcterms:W3CDTF">2022-07-12T11:12:53Z</dcterms:created>
  <dcterms:modified xsi:type="dcterms:W3CDTF">2023-08-30T07:08:27Z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0x0101009BBB6F3A7A181C4F8B3CCD1D16D946AC</vt:lpwstr>
  </property>
  <property fmtid="{D5CDD505-2E9C-101B-9397-08002B2CF9AE}" pid="3" name="MediaServiceImageTags">
    <vt:lpwstr/>
  </property>
</Properties>
</file>