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ratdesaba\Documents\"/>
    </mc:Choice>
  </mc:AlternateContent>
  <bookViews>
    <workbookView xWindow="0" yWindow="0" windowWidth="28800" windowHeight="12315" tabRatio="802"/>
  </bookViews>
  <sheets>
    <sheet name="Sumatori pressupost licitació" sheetId="35" r:id="rId1"/>
    <sheet name="Sous" sheetId="36" r:id="rId2"/>
    <sheet name="2023" sheetId="30" r:id="rId3"/>
    <sheet name="2024" sheetId="31" r:id="rId4"/>
    <sheet name="2025" sheetId="32" r:id="rId5"/>
    <sheet name="2026" sheetId="33" r:id="rId6"/>
    <sheet name="2027" sheetId="34" r:id="rId7"/>
  </sheets>
  <calcPr calcId="152511"/>
</workbook>
</file>

<file path=xl/calcChain.xml><?xml version="1.0" encoding="utf-8"?>
<calcChain xmlns="http://schemas.openxmlformats.org/spreadsheetml/2006/main">
  <c r="B21" i="35" l="1"/>
  <c r="B20" i="35"/>
  <c r="B19" i="35"/>
  <c r="Q12" i="35" l="1"/>
  <c r="Q14" i="35"/>
  <c r="N14" i="35"/>
  <c r="M14" i="35"/>
  <c r="N16" i="35"/>
  <c r="N15" i="35"/>
  <c r="J16" i="35"/>
  <c r="J17" i="35" s="1"/>
  <c r="J15" i="35"/>
  <c r="F16" i="35"/>
  <c r="F15" i="35"/>
  <c r="F17" i="35" s="1"/>
  <c r="B46" i="30"/>
  <c r="B44" i="30"/>
  <c r="N17" i="35" l="1"/>
  <c r="C3" i="36"/>
  <c r="D3" i="36" s="1"/>
  <c r="C2" i="36"/>
  <c r="B6" i="35" l="1"/>
  <c r="B5" i="35"/>
  <c r="B4" i="35"/>
  <c r="B3" i="35"/>
  <c r="B2" i="35"/>
  <c r="B7" i="35" s="1"/>
  <c r="B41" i="34"/>
  <c r="B40" i="34"/>
  <c r="B39" i="34"/>
  <c r="C4" i="34"/>
  <c r="D4" i="34"/>
  <c r="E4" i="34"/>
  <c r="F4" i="34"/>
  <c r="G4" i="34"/>
  <c r="H4" i="34"/>
  <c r="I4" i="34"/>
  <c r="C8" i="34"/>
  <c r="D8" i="34"/>
  <c r="E8" i="34"/>
  <c r="F8" i="34"/>
  <c r="G8" i="34"/>
  <c r="H8" i="34"/>
  <c r="I8" i="34"/>
  <c r="B8" i="34"/>
  <c r="B4" i="34"/>
  <c r="B39" i="33"/>
  <c r="B39" i="32"/>
  <c r="B39" i="31"/>
  <c r="B40" i="30"/>
  <c r="J6" i="34"/>
  <c r="J3" i="34"/>
  <c r="J2" i="34"/>
  <c r="J7" i="34" l="1"/>
  <c r="J8" i="34" s="1"/>
  <c r="F7" i="30"/>
  <c r="F6" i="30"/>
  <c r="F3" i="30"/>
  <c r="F2" i="30"/>
  <c r="J4" i="34"/>
  <c r="B11" i="34" l="1"/>
  <c r="N3" i="33"/>
  <c r="B4" i="33"/>
  <c r="B11" i="32"/>
  <c r="B12" i="34"/>
  <c r="M8" i="33"/>
  <c r="L8" i="33"/>
  <c r="K8" i="33"/>
  <c r="J8" i="33"/>
  <c r="I8" i="33"/>
  <c r="H8" i="33"/>
  <c r="G8" i="33"/>
  <c r="F8" i="33"/>
  <c r="E8" i="33"/>
  <c r="D8" i="33"/>
  <c r="C8" i="33"/>
  <c r="B8" i="33"/>
  <c r="N7" i="33"/>
  <c r="N6" i="33"/>
  <c r="M4" i="33"/>
  <c r="L4" i="33"/>
  <c r="K4" i="33"/>
  <c r="J4" i="33"/>
  <c r="I4" i="33"/>
  <c r="H4" i="33"/>
  <c r="G4" i="33"/>
  <c r="F4" i="33"/>
  <c r="E4" i="33"/>
  <c r="D4" i="33"/>
  <c r="C4" i="33"/>
  <c r="M8" i="32"/>
  <c r="L8" i="32"/>
  <c r="K8" i="32"/>
  <c r="J8" i="32"/>
  <c r="I8" i="32"/>
  <c r="H8" i="32"/>
  <c r="G8" i="32"/>
  <c r="F8" i="32"/>
  <c r="E8" i="32"/>
  <c r="D8" i="32"/>
  <c r="C8" i="32"/>
  <c r="B8" i="32"/>
  <c r="N7" i="32"/>
  <c r="N6" i="32"/>
  <c r="N8" i="32" s="1"/>
  <c r="M4" i="32"/>
  <c r="L4" i="32"/>
  <c r="K4" i="32"/>
  <c r="J4" i="32"/>
  <c r="I4" i="32"/>
  <c r="H4" i="32"/>
  <c r="G4" i="32"/>
  <c r="F4" i="32"/>
  <c r="E4" i="32"/>
  <c r="D4" i="32"/>
  <c r="C4" i="32"/>
  <c r="B4" i="32"/>
  <c r="N3" i="32"/>
  <c r="B12" i="32" s="1"/>
  <c r="B13" i="32" s="1"/>
  <c r="N2" i="32"/>
  <c r="N7" i="31"/>
  <c r="N8" i="31" s="1"/>
  <c r="N6" i="31"/>
  <c r="N3" i="31"/>
  <c r="N2" i="31"/>
  <c r="B11" i="31" s="1"/>
  <c r="B8" i="31"/>
  <c r="C8" i="31"/>
  <c r="B4" i="31"/>
  <c r="C4" i="31"/>
  <c r="M8" i="31"/>
  <c r="L8" i="31"/>
  <c r="K8" i="31"/>
  <c r="J8" i="31"/>
  <c r="I8" i="31"/>
  <c r="H8" i="31"/>
  <c r="G8" i="31"/>
  <c r="F8" i="31"/>
  <c r="E8" i="31"/>
  <c r="D8" i="31"/>
  <c r="M4" i="31"/>
  <c r="L4" i="31"/>
  <c r="K4" i="31"/>
  <c r="J4" i="31"/>
  <c r="I4" i="31"/>
  <c r="H4" i="31"/>
  <c r="G4" i="31"/>
  <c r="F4" i="31"/>
  <c r="E4" i="31"/>
  <c r="D4" i="31"/>
  <c r="B8" i="30"/>
  <c r="C8" i="30"/>
  <c r="D8" i="30"/>
  <c r="E8" i="30"/>
  <c r="N8" i="33" l="1"/>
  <c r="B12" i="33"/>
  <c r="B13" i="34"/>
  <c r="N2" i="33"/>
  <c r="B12" i="31"/>
  <c r="B13" i="31" s="1"/>
  <c r="N4" i="32"/>
  <c r="F8" i="30"/>
  <c r="N4" i="31"/>
  <c r="N4" i="33" l="1"/>
  <c r="B11" i="33"/>
  <c r="B13" i="33" s="1"/>
  <c r="B12" i="30"/>
  <c r="B11" i="30"/>
  <c r="B4" i="30"/>
  <c r="C4" i="30"/>
  <c r="D4" i="30"/>
  <c r="E4" i="30"/>
  <c r="B13" i="30" l="1"/>
  <c r="F4" i="30"/>
</calcChain>
</file>

<file path=xl/comments1.xml><?xml version="1.0" encoding="utf-8"?>
<comments xmlns="http://schemas.openxmlformats.org/spreadsheetml/2006/main">
  <authors>
    <author>Carme Pratdesaba Doltra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 xml:space="preserve">Setembre a desembre 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Gener a agost</t>
        </r>
      </text>
    </comment>
  </commentList>
</comments>
</file>

<file path=xl/sharedStrings.xml><?xml version="1.0" encoding="utf-8"?>
<sst xmlns="http://schemas.openxmlformats.org/spreadsheetml/2006/main" count="258" uniqueCount="73">
  <si>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</si>
  <si>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</si>
  <si>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</si>
  <si>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</si>
  <si>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</si>
  <si>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</si>
  <si>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</si>
  <si>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</si>
  <si>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</si>
  <si>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</si>
  <si>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</si>
  <si>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</si>
  <si>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SAD DEPENDÈNCIA</t>
  </si>
  <si>
    <t>SAD SOCIAL</t>
  </si>
  <si>
    <t>SALL DEPENDÈNCIA</t>
  </si>
  <si>
    <t>SALL SOCIAL</t>
  </si>
  <si>
    <t>TOTALS</t>
  </si>
  <si>
    <t>%</t>
  </si>
  <si>
    <t>SAD I SALL DEPENDÈNCIA</t>
  </si>
  <si>
    <t>SAD I SALL SOCIAL</t>
  </si>
  <si>
    <t>Personal d'atenció directa</t>
  </si>
  <si>
    <t>Atenció personal (TF/AG)</t>
  </si>
  <si>
    <t>Ajuda a la Llar</t>
  </si>
  <si>
    <t>Coordinació tècnica</t>
  </si>
  <si>
    <t>Terapèuta ocupacional</t>
  </si>
  <si>
    <t>Integrador Social</t>
  </si>
  <si>
    <t>Personal de gestió directa</t>
  </si>
  <si>
    <t>Coordinació de gestió</t>
  </si>
  <si>
    <t>Direcció/coordinació servei</t>
  </si>
  <si>
    <t>Total costos salarials (Salari+SS)</t>
  </si>
  <si>
    <t>Altres despeses de funcionament</t>
  </si>
  <si>
    <t>TOTAL DESPESES DIRECTES</t>
  </si>
  <si>
    <t>Costos de gestió (3%)</t>
  </si>
  <si>
    <t>DESPESES TOTALS</t>
  </si>
  <si>
    <t>Benefici industrial (5%)</t>
  </si>
  <si>
    <t>COST TOTAL SENSE IVA</t>
  </si>
  <si>
    <t>IVA (4%)</t>
  </si>
  <si>
    <t>TOTAL ANUAL</t>
  </si>
  <si>
    <t>1 SEMESTRE</t>
  </si>
  <si>
    <t>SUMATORI 2 SEMESTRES</t>
  </si>
  <si>
    <t>IMPORT MENSUAL</t>
  </si>
  <si>
    <t>IMPORT SETEMBRE A DESEMBRE</t>
  </si>
  <si>
    <t>2024 (2n any)</t>
  </si>
  <si>
    <t>2024 (1any)</t>
  </si>
  <si>
    <t>TOTAL PER SEMESTRE</t>
  </si>
  <si>
    <t>2025 (2n any)</t>
  </si>
  <si>
    <t>2025 (pro 1)</t>
  </si>
  <si>
    <t>2026 (pro 1)</t>
  </si>
  <si>
    <t>2026 (pro 2)</t>
  </si>
  <si>
    <t>TOTAL 1 SEMESTRE</t>
  </si>
  <si>
    <t>IMPORT GENER A AGOST</t>
  </si>
  <si>
    <t>TOTAL</t>
  </si>
  <si>
    <t>PRESSUPOST</t>
  </si>
  <si>
    <t>Jornada anual</t>
  </si>
  <si>
    <t>Hores de prestació efectiva</t>
  </si>
  <si>
    <t>Increment en ultractivitat del conveni</t>
  </si>
  <si>
    <t>Cost per hora de servei TF/AG</t>
  </si>
  <si>
    <t>Retribució bruta anual</t>
  </si>
  <si>
    <t>Seguretat social</t>
  </si>
  <si>
    <t>Cost total</t>
  </si>
  <si>
    <t>Cost per hora de prestació efectiva</t>
  </si>
  <si>
    <t>Cost per hora de servei Aux Neteja</t>
  </si>
  <si>
    <t>Costos salarials Coordinació Tècnica</t>
  </si>
  <si>
    <t>Costos salarials Coordinació de Gestió</t>
  </si>
  <si>
    <t>Costos salarials Terapeuta Ocupacional</t>
  </si>
  <si>
    <t>Costos salarials TIS</t>
  </si>
  <si>
    <t>Direcció/Coordinació general</t>
  </si>
  <si>
    <t>Seguretat Social</t>
  </si>
  <si>
    <t>IVA 4%</t>
  </si>
  <si>
    <t>IMPORT</t>
  </si>
  <si>
    <t>TOTAL AGOST-DESEMBRE</t>
  </si>
  <si>
    <t>IVA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</si>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</sst>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44" fontId="10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Fill="1" applyBorder="1"/>
    <xf numFmtId="0" fontId="2" fillId="0" borderId="0" xfId="0" applyFont="1"/>
    <xf numFmtId="9" fontId="0" fillId="4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0" borderId="0" xfId="0" applyFill="1"/>
    <xf numFmtId="0" fontId="2" fillId="0" borderId="1" xfId="0" applyFont="1" applyFill="1" applyBorder="1"/>
    <xf numFmtId="164" fontId="0" fillId="0" borderId="0" xfId="0" applyNumberFormat="1"/>
    <xf numFmtId="0" fontId="5" fillId="0" borderId="0" xfId="0" applyFont="1" applyAlignment="1">
      <alignment horizontal="right"/>
    </xf>
    <xf numFmtId="164" fontId="0" fillId="0" borderId="1" xfId="0" applyNumberFormat="1" applyBorder="1"/>
    <xf numFmtId="0" fontId="2" fillId="0" borderId="1" xfId="0" applyFont="1" applyBorder="1"/>
    <xf numFmtId="0" fontId="0" fillId="0" borderId="1" xfId="0" applyBorder="1" applyAlignment="1">
      <alignment horizontal="left" inden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 indent="1"/>
    </xf>
    <xf numFmtId="164" fontId="3" fillId="2" borderId="1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7" fillId="5" borderId="0" xfId="0" applyFont="1" applyFill="1" applyAlignment="1">
      <alignment horizontal="center"/>
    </xf>
    <xf numFmtId="0" fontId="6" fillId="2" borderId="3" xfId="0" applyFont="1" applyFill="1" applyBorder="1"/>
    <xf numFmtId="0" fontId="7" fillId="5" borderId="1" xfId="0" applyFont="1" applyFill="1" applyBorder="1" applyAlignment="1">
      <alignment horizontal="center"/>
    </xf>
    <xf numFmtId="164" fontId="7" fillId="5" borderId="1" xfId="0" applyNumberFormat="1" applyFont="1" applyFill="1" applyBorder="1"/>
    <xf numFmtId="0" fontId="8" fillId="5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center"/>
    </xf>
    <xf numFmtId="10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4" fontId="0" fillId="0" borderId="1" xfId="5" applyFont="1" applyBorder="1"/>
    <xf numFmtId="44" fontId="0" fillId="0" borderId="1" xfId="0" applyNumberFormat="1" applyBorder="1"/>
    <xf numFmtId="44" fontId="3" fillId="2" borderId="1" xfId="0" applyNumberFormat="1" applyFont="1" applyFill="1" applyBorder="1"/>
    <xf numFmtId="44" fontId="3" fillId="2" borderId="1" xfId="5" applyFont="1" applyFill="1" applyBorder="1"/>
    <xf numFmtId="0" fontId="7" fillId="5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right"/>
    </xf>
    <xf numFmtId="164" fontId="7" fillId="5" borderId="0" xfId="0" applyNumberFormat="1" applyFont="1" applyFill="1"/>
    <xf numFmtId="0" fontId="12" fillId="2" borderId="1" xfId="0" applyFont="1" applyFill="1" applyBorder="1" applyAlignment="1">
      <alignment horizontal="right"/>
    </xf>
    <xf numFmtId="0" fontId="14" fillId="0" borderId="0" xfId="0" applyFont="1"/>
    <xf numFmtId="164" fontId="14" fillId="0" borderId="0" xfId="0" applyNumberFormat="1" applyFont="1"/>
    <xf numFmtId="164" fontId="15" fillId="0" borderId="1" xfId="0" applyNumberFormat="1" applyFont="1" applyBorder="1"/>
    <xf numFmtId="0" fontId="15" fillId="0" borderId="1" xfId="0" applyFont="1" applyBorder="1" applyAlignment="1">
      <alignment horizontal="right"/>
    </xf>
    <xf numFmtId="0" fontId="15" fillId="0" borderId="1" xfId="0" applyFont="1" applyBorder="1"/>
    <xf numFmtId="164" fontId="16" fillId="5" borderId="1" xfId="0" applyNumberFormat="1" applyFont="1" applyFill="1" applyBorder="1"/>
    <xf numFmtId="164" fontId="17" fillId="2" borderId="1" xfId="0" applyNumberFormat="1" applyFont="1" applyFill="1" applyBorder="1"/>
    <xf numFmtId="0" fontId="19" fillId="0" borderId="1" xfId="0" applyFont="1" applyBorder="1" applyAlignment="1">
      <alignment horizontal="center"/>
    </xf>
    <xf numFmtId="164" fontId="18" fillId="0" borderId="1" xfId="0" applyNumberFormat="1" applyFont="1" applyBorder="1"/>
    <xf numFmtId="0" fontId="19" fillId="0" borderId="0" xfId="0" applyFont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center"/>
    </xf>
    <xf numFmtId="164" fontId="11" fillId="5" borderId="1" xfId="0" applyNumberFormat="1" applyFont="1" applyFill="1" applyBorder="1"/>
    <xf numFmtId="0" fontId="20" fillId="0" borderId="0" xfId="0" applyFont="1"/>
    <xf numFmtId="0" fontId="13" fillId="2" borderId="1" xfId="0" applyFont="1" applyFill="1" applyBorder="1"/>
    <xf numFmtId="164" fontId="20" fillId="0" borderId="1" xfId="0" applyNumberFormat="1" applyFont="1" applyBorder="1"/>
    <xf numFmtId="0" fontId="20" fillId="0" borderId="1" xfId="0" applyFont="1" applyBorder="1"/>
    <xf numFmtId="164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/>
    </xf>
  </cellXfs>
  <cellStyles count="6">
    <cellStyle name="Euro" xfId="1"/>
    <cellStyle name="Moneda" xfId="5" builtinId="4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colors>
    <mruColors>
      <color rgb="FFCC99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E25" sqref="E25"/>
    </sheetView>
  </sheetViews>
  <sheetFormatPr baseColWidth="10" defaultColWidth="22.7109375" defaultRowHeight="21" x14ac:dyDescent="0.35"/>
  <cols>
    <col min="1" max="1" width="23.42578125" style="40" customWidth="1"/>
    <col min="2" max="2" width="20.28515625" style="40" customWidth="1"/>
    <col min="3" max="3" width="3.7109375" style="40" customWidth="1"/>
    <col min="4" max="4" width="23.140625" style="40" customWidth="1"/>
    <col min="5" max="5" width="10.7109375" style="40" customWidth="1"/>
    <col min="6" max="6" width="11.7109375" style="40" customWidth="1"/>
    <col min="7" max="7" width="3.7109375" style="40" customWidth="1"/>
    <col min="8" max="8" width="23.42578125" style="40" customWidth="1"/>
    <col min="9" max="9" width="10.7109375" style="40" customWidth="1"/>
    <col min="10" max="10" width="12.140625" style="40" customWidth="1"/>
    <col min="11" max="11" width="3.7109375" style="40" customWidth="1"/>
    <col min="12" max="12" width="23.28515625" style="40" customWidth="1"/>
    <col min="13" max="13" width="10.7109375" style="40" customWidth="1"/>
    <col min="14" max="14" width="12.140625" style="40" customWidth="1"/>
    <col min="15" max="15" width="3.7109375" style="40" customWidth="1"/>
    <col min="16" max="16" width="23.140625" style="40" customWidth="1"/>
    <col min="17" max="17" width="10.7109375" style="40" customWidth="1"/>
    <col min="18" max="16384" width="22.7109375" style="40"/>
  </cols>
  <sheetData>
    <row r="1" spans="1:17" s="53" customFormat="1" ht="15.75" x14ac:dyDescent="0.25">
      <c r="A1" s="58" t="s">
        <v>52</v>
      </c>
      <c r="B1" s="58"/>
    </row>
    <row r="2" spans="1:17" s="53" customFormat="1" ht="15.75" x14ac:dyDescent="0.25">
      <c r="A2" s="56">
        <v>2023</v>
      </c>
      <c r="B2" s="55">
        <f>'2023'!B42</f>
        <v>48069.163592860939</v>
      </c>
    </row>
    <row r="3" spans="1:17" s="53" customFormat="1" ht="15.75" x14ac:dyDescent="0.25">
      <c r="A3" s="56">
        <v>2024</v>
      </c>
      <c r="B3" s="55">
        <f>'2024'!B39</f>
        <v>145653.17087363807</v>
      </c>
    </row>
    <row r="4" spans="1:17" s="53" customFormat="1" ht="15.75" x14ac:dyDescent="0.25">
      <c r="A4" s="56">
        <v>2025</v>
      </c>
      <c r="B4" s="55">
        <f>'2025'!B39</f>
        <v>142329.37265841174</v>
      </c>
    </row>
    <row r="5" spans="1:17" s="53" customFormat="1" ht="15.75" x14ac:dyDescent="0.25">
      <c r="A5" s="56">
        <v>2026</v>
      </c>
      <c r="B5" s="55">
        <f>'2026'!B39</f>
        <v>143041.01952170383</v>
      </c>
    </row>
    <row r="6" spans="1:17" s="53" customFormat="1" ht="15.75" x14ac:dyDescent="0.25">
      <c r="A6" s="56">
        <v>2027</v>
      </c>
      <c r="B6" s="55">
        <f>'2027'!B41</f>
        <v>95360.67968113588</v>
      </c>
    </row>
    <row r="7" spans="1:17" s="53" customFormat="1" ht="15.75" x14ac:dyDescent="0.25">
      <c r="A7" s="37" t="s">
        <v>51</v>
      </c>
      <c r="B7" s="57">
        <f>SUM(B2:B6)</f>
        <v>574453.40632775053</v>
      </c>
    </row>
    <row r="8" spans="1:17" x14ac:dyDescent="0.35">
      <c r="B8" s="41"/>
    </row>
    <row r="11" spans="1:17" x14ac:dyDescent="0.35">
      <c r="A11" s="40">
        <v>2023</v>
      </c>
      <c r="D11" s="40">
        <v>2024</v>
      </c>
      <c r="H11" s="40">
        <v>2025</v>
      </c>
      <c r="L11" s="40">
        <v>2026</v>
      </c>
      <c r="P11" s="40">
        <v>2027</v>
      </c>
    </row>
    <row r="12" spans="1:17" x14ac:dyDescent="0.35">
      <c r="A12" s="21" t="s">
        <v>35</v>
      </c>
      <c r="B12" s="42">
        <v>46146.393592860943</v>
      </c>
      <c r="D12" s="21" t="s">
        <v>35</v>
      </c>
      <c r="E12" s="42">
        <v>70025.562920018303</v>
      </c>
      <c r="F12" s="42">
        <v>70025.562920018303</v>
      </c>
      <c r="H12" s="21" t="s">
        <v>35</v>
      </c>
      <c r="I12" s="42">
        <v>68427.583008851798</v>
      </c>
      <c r="J12" s="42">
        <v>68427.583008851798</v>
      </c>
      <c r="L12" s="21" t="s">
        <v>35</v>
      </c>
      <c r="M12" s="42">
        <v>68769.720923896064</v>
      </c>
      <c r="N12" s="42">
        <v>68769.720923896064</v>
      </c>
      <c r="P12" s="21" t="s">
        <v>35</v>
      </c>
      <c r="Q12" s="42">
        <f>95360.68-Q13</f>
        <v>91546.25</v>
      </c>
    </row>
    <row r="13" spans="1:17" x14ac:dyDescent="0.35">
      <c r="A13" s="43" t="s">
        <v>36</v>
      </c>
      <c r="B13" s="42">
        <v>1922.77</v>
      </c>
      <c r="D13" s="43" t="s">
        <v>36</v>
      </c>
      <c r="E13" s="42">
        <v>2801.0225168007323</v>
      </c>
      <c r="F13" s="42">
        <v>2801.0225168007323</v>
      </c>
      <c r="H13" s="44" t="s">
        <v>36</v>
      </c>
      <c r="I13" s="42">
        <v>2737.1033203540719</v>
      </c>
      <c r="J13" s="42">
        <v>2737.1033203540719</v>
      </c>
      <c r="L13" s="44" t="s">
        <v>36</v>
      </c>
      <c r="M13" s="42">
        <v>2750.7888369558427</v>
      </c>
      <c r="N13" s="42">
        <v>2750.7888369558427</v>
      </c>
      <c r="P13" s="44" t="s">
        <v>36</v>
      </c>
      <c r="Q13" s="42">
        <v>3814.43</v>
      </c>
    </row>
    <row r="14" spans="1:17" x14ac:dyDescent="0.35">
      <c r="A14" s="39" t="s">
        <v>70</v>
      </c>
      <c r="B14" s="45">
        <v>48069.163592860939</v>
      </c>
      <c r="D14" s="50" t="s">
        <v>44</v>
      </c>
      <c r="E14" s="46">
        <v>72826.585436819034</v>
      </c>
      <c r="F14" s="46">
        <v>72826.585436819034</v>
      </c>
      <c r="H14" s="37" t="s">
        <v>44</v>
      </c>
      <c r="I14" s="46">
        <v>71164.68632920587</v>
      </c>
      <c r="J14" s="46">
        <v>71164.68632920587</v>
      </c>
      <c r="L14" s="37" t="s">
        <v>44</v>
      </c>
      <c r="M14" s="46">
        <f>SUM(M12:M13)</f>
        <v>71520.509760851914</v>
      </c>
      <c r="N14" s="46">
        <f>SUM(N12:N13)</f>
        <v>71520.509760851914</v>
      </c>
      <c r="P14" s="37" t="s">
        <v>44</v>
      </c>
      <c r="Q14" s="46">
        <f>SUM(Q12:Q13)</f>
        <v>95360.68</v>
      </c>
    </row>
    <row r="15" spans="1:17" x14ac:dyDescent="0.35">
      <c r="D15" s="49"/>
      <c r="E15" s="47" t="s">
        <v>71</v>
      </c>
      <c r="F15" s="48">
        <f>E13+F13</f>
        <v>5602.0450336014646</v>
      </c>
      <c r="I15" s="47" t="s">
        <v>71</v>
      </c>
      <c r="J15" s="48">
        <f>I13+J13</f>
        <v>5474.2066407081438</v>
      </c>
      <c r="M15" s="47" t="s">
        <v>71</v>
      </c>
      <c r="N15" s="48">
        <f>M13+N13</f>
        <v>5501.5776739116855</v>
      </c>
    </row>
    <row r="16" spans="1:17" x14ac:dyDescent="0.35">
      <c r="E16" s="47" t="s">
        <v>72</v>
      </c>
      <c r="F16" s="48">
        <f>E12+F12</f>
        <v>140051.12584003661</v>
      </c>
      <c r="I16" s="47" t="s">
        <v>72</v>
      </c>
      <c r="J16" s="48">
        <f>I12+J12</f>
        <v>136855.1660177036</v>
      </c>
      <c r="M16" s="47" t="s">
        <v>72</v>
      </c>
      <c r="N16" s="48">
        <f>M12+N12</f>
        <v>137539.44184779213</v>
      </c>
    </row>
    <row r="17" spans="1:16" x14ac:dyDescent="0.35">
      <c r="E17" s="51" t="s">
        <v>51</v>
      </c>
      <c r="F17" s="52">
        <f>F15+F16</f>
        <v>145653.17087363807</v>
      </c>
      <c r="I17" s="51" t="s">
        <v>51</v>
      </c>
      <c r="J17" s="52">
        <f>J15+J16</f>
        <v>142329.37265841174</v>
      </c>
      <c r="M17" s="51" t="s">
        <v>51</v>
      </c>
      <c r="N17" s="52">
        <f>N15+N16</f>
        <v>143041.01952170383</v>
      </c>
    </row>
    <row r="19" spans="1:16" x14ac:dyDescent="0.35">
      <c r="A19" s="54" t="s">
        <v>35</v>
      </c>
      <c r="B19" s="55">
        <f>B12+E12+F12+I12+J12+M12+N12+Q12</f>
        <v>552138.37729839329</v>
      </c>
    </row>
    <row r="20" spans="1:16" x14ac:dyDescent="0.35">
      <c r="A20" s="37" t="s">
        <v>71</v>
      </c>
      <c r="B20" s="55">
        <f>B13+E13+F13+I13+J13+M13+N13+Q13</f>
        <v>22315.029348221295</v>
      </c>
    </row>
    <row r="21" spans="1:16" x14ac:dyDescent="0.35">
      <c r="B21" s="57">
        <f>SUM(B19:B20)</f>
        <v>574453.40664661455</v>
      </c>
      <c r="P21" s="41"/>
    </row>
  </sheetData>
  <mergeCells count="1">
    <mergeCell ref="A1:B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0" workbookViewId="0">
      <selection activeCell="C46" sqref="C46"/>
    </sheetView>
  </sheetViews>
  <sheetFormatPr baseColWidth="10" defaultColWidth="12.5703125" defaultRowHeight="12.75" x14ac:dyDescent="0.2"/>
  <cols>
    <col min="1" max="1" width="34.28515625" bestFit="1" customWidth="1"/>
    <col min="2" max="3" width="13.7109375" bestFit="1" customWidth="1"/>
    <col min="4" max="4" width="14.28515625" customWidth="1"/>
    <col min="5" max="6" width="13.7109375" bestFit="1" customWidth="1"/>
  </cols>
  <sheetData>
    <row r="1" spans="1:6" x14ac:dyDescent="0.2">
      <c r="A1" t="s">
        <v>53</v>
      </c>
      <c r="B1">
        <v>1665</v>
      </c>
    </row>
    <row r="2" spans="1:6" x14ac:dyDescent="0.2">
      <c r="A2" t="s">
        <v>54</v>
      </c>
      <c r="B2">
        <v>1235.4000000000001</v>
      </c>
      <c r="C2">
        <f>B2/B1</f>
        <v>0.74198198198198206</v>
      </c>
    </row>
    <row r="3" spans="1:6" x14ac:dyDescent="0.2">
      <c r="A3" t="s">
        <v>55</v>
      </c>
      <c r="B3" s="29">
        <v>5.0000000000000001E-3</v>
      </c>
      <c r="C3">
        <f>0.5/100</f>
        <v>5.0000000000000001E-3</v>
      </c>
      <c r="D3">
        <f>1+C3</f>
        <v>1.0049999999999999</v>
      </c>
    </row>
    <row r="5" spans="1:6" ht="15.75" x14ac:dyDescent="0.25">
      <c r="A5" s="1" t="s">
        <v>56</v>
      </c>
      <c r="B5" s="30">
        <v>2023</v>
      </c>
      <c r="C5" s="30">
        <v>2024</v>
      </c>
      <c r="D5" s="31">
        <v>2025</v>
      </c>
      <c r="E5" s="30">
        <v>2026</v>
      </c>
      <c r="F5" s="30">
        <v>2027</v>
      </c>
    </row>
    <row r="6" spans="1:6" x14ac:dyDescent="0.2">
      <c r="A6" s="1" t="s">
        <v>57</v>
      </c>
      <c r="B6" s="32">
        <v>17621.087099999997</v>
      </c>
      <c r="C6" s="32">
        <v>17709.192535499995</v>
      </c>
      <c r="D6" s="33">
        <v>17797.738498177492</v>
      </c>
      <c r="E6" s="33">
        <v>17886.727190668378</v>
      </c>
      <c r="F6" s="33">
        <v>17976.160826621719</v>
      </c>
    </row>
    <row r="7" spans="1:6" x14ac:dyDescent="0.2">
      <c r="A7" s="1" t="s">
        <v>58</v>
      </c>
      <c r="B7" s="32">
        <v>5638.747871999999</v>
      </c>
      <c r="C7" s="32">
        <v>5666.9416113599982</v>
      </c>
      <c r="D7" s="33">
        <v>5695.2763194167974</v>
      </c>
      <c r="E7" s="33">
        <v>5723.7527010138811</v>
      </c>
      <c r="F7" s="33">
        <v>5752.3714645189502</v>
      </c>
    </row>
    <row r="8" spans="1:6" x14ac:dyDescent="0.2">
      <c r="A8" s="1" t="s">
        <v>59</v>
      </c>
      <c r="B8" s="33">
        <v>23259.834971999997</v>
      </c>
      <c r="C8" s="33">
        <v>23376.134146859993</v>
      </c>
      <c r="D8" s="33">
        <v>23493.014817594292</v>
      </c>
      <c r="E8" s="33">
        <v>23610.479891682262</v>
      </c>
      <c r="F8" s="33">
        <v>23728.532291140669</v>
      </c>
    </row>
    <row r="9" spans="1:6" x14ac:dyDescent="0.2">
      <c r="A9" s="4" t="s">
        <v>60</v>
      </c>
      <c r="B9" s="34">
        <v>18.827776406022334</v>
      </c>
      <c r="C9" s="34">
        <v>18.921915288052443</v>
      </c>
      <c r="D9" s="34">
        <v>19.016524864492702</v>
      </c>
      <c r="E9" s="34">
        <v>19.111607488815164</v>
      </c>
      <c r="F9" s="34">
        <v>19.207165526259239</v>
      </c>
    </row>
    <row r="11" spans="1:6" ht="15.75" x14ac:dyDescent="0.25">
      <c r="A11" s="1" t="s">
        <v>61</v>
      </c>
      <c r="B11" s="30">
        <v>2023</v>
      </c>
      <c r="C11" s="30">
        <v>2024</v>
      </c>
      <c r="D11" s="31">
        <v>2025</v>
      </c>
      <c r="E11" s="30">
        <v>2026</v>
      </c>
      <c r="F11" s="30">
        <v>2027</v>
      </c>
    </row>
    <row r="12" spans="1:6" x14ac:dyDescent="0.2">
      <c r="A12" s="1" t="s">
        <v>57</v>
      </c>
      <c r="B12" s="32">
        <v>15106.788149999998</v>
      </c>
      <c r="C12" s="32">
        <v>15182.322090749996</v>
      </c>
      <c r="D12" s="33">
        <v>15258.233701203744</v>
      </c>
      <c r="E12" s="33">
        <v>15334.524869709761</v>
      </c>
      <c r="F12" s="33">
        <v>15411.197494058308</v>
      </c>
    </row>
    <row r="13" spans="1:6" x14ac:dyDescent="0.2">
      <c r="A13" s="1" t="s">
        <v>58</v>
      </c>
      <c r="B13" s="32">
        <v>4834.172207999999</v>
      </c>
      <c r="C13" s="32">
        <v>4858.3430690399982</v>
      </c>
      <c r="D13" s="33">
        <v>4882.6347843851981</v>
      </c>
      <c r="E13" s="33">
        <v>4907.0479583071237</v>
      </c>
      <c r="F13" s="33">
        <v>4931.5831980986586</v>
      </c>
    </row>
    <row r="14" spans="1:6" x14ac:dyDescent="0.2">
      <c r="A14" s="1" t="s">
        <v>59</v>
      </c>
      <c r="B14" s="33">
        <v>19940.960357999997</v>
      </c>
      <c r="C14" s="33">
        <v>20040.665159789995</v>
      </c>
      <c r="D14" s="33">
        <v>20140.868485588941</v>
      </c>
      <c r="E14" s="33">
        <v>20241.572828016884</v>
      </c>
      <c r="F14" s="33">
        <v>20342.780692156968</v>
      </c>
    </row>
    <row r="15" spans="1:6" x14ac:dyDescent="0.2">
      <c r="A15" s="4" t="s">
        <v>60</v>
      </c>
      <c r="B15" s="34">
        <v>16.141298654686736</v>
      </c>
      <c r="C15" s="34">
        <v>16.222005147960168</v>
      </c>
      <c r="D15" s="34">
        <v>16.303115173699968</v>
      </c>
      <c r="E15" s="34">
        <v>16.384630749568466</v>
      </c>
      <c r="F15" s="34">
        <v>16.466553903316306</v>
      </c>
    </row>
    <row r="17" spans="1:6" ht="15.75" x14ac:dyDescent="0.25">
      <c r="A17" s="1" t="s">
        <v>62</v>
      </c>
      <c r="B17" s="30">
        <v>2023</v>
      </c>
      <c r="C17" s="30">
        <v>2024</v>
      </c>
      <c r="D17" s="31">
        <v>2025</v>
      </c>
      <c r="E17" s="30">
        <v>2026</v>
      </c>
      <c r="F17" s="30">
        <v>2027</v>
      </c>
    </row>
    <row r="18" spans="1:6" x14ac:dyDescent="0.2">
      <c r="A18" s="1" t="s">
        <v>57</v>
      </c>
      <c r="B18" s="32">
        <v>22573.124099999997</v>
      </c>
      <c r="C18" s="32">
        <v>22685.989720499994</v>
      </c>
      <c r="D18" s="33">
        <v>22799.419669102492</v>
      </c>
      <c r="E18" s="33">
        <v>22913.416767448001</v>
      </c>
      <c r="F18" s="33">
        <v>23027.98385128524</v>
      </c>
    </row>
    <row r="19" spans="1:6" x14ac:dyDescent="0.2">
      <c r="A19" s="1" t="s">
        <v>58</v>
      </c>
      <c r="B19" s="32">
        <v>7223.3997119999995</v>
      </c>
      <c r="C19" s="32">
        <v>7259.5167105599985</v>
      </c>
      <c r="D19" s="33">
        <v>7295.8142941127981</v>
      </c>
      <c r="E19" s="33">
        <v>7332.2933655833613</v>
      </c>
      <c r="F19" s="33">
        <v>7368.9548324112775</v>
      </c>
    </row>
    <row r="20" spans="1:6" x14ac:dyDescent="0.2">
      <c r="A20" s="4" t="s">
        <v>59</v>
      </c>
      <c r="B20" s="34">
        <v>29796.523811999996</v>
      </c>
      <c r="C20" s="34">
        <v>29945.506431059992</v>
      </c>
      <c r="D20" s="34">
        <v>30095.233963215287</v>
      </c>
      <c r="E20" s="34">
        <v>30245.71013303136</v>
      </c>
      <c r="F20" s="34">
        <v>30396.938683696513</v>
      </c>
    </row>
    <row r="22" spans="1:6" ht="15.75" x14ac:dyDescent="0.25">
      <c r="A22" s="1" t="s">
        <v>63</v>
      </c>
      <c r="B22" s="30">
        <v>2023</v>
      </c>
      <c r="C22" s="30">
        <v>2024</v>
      </c>
      <c r="D22" s="31">
        <v>2025</v>
      </c>
      <c r="E22" s="30">
        <v>2026</v>
      </c>
      <c r="F22" s="30">
        <v>2027</v>
      </c>
    </row>
    <row r="23" spans="1:6" x14ac:dyDescent="0.2">
      <c r="A23" s="1" t="s">
        <v>57</v>
      </c>
      <c r="B23" s="32">
        <v>18058.623899999999</v>
      </c>
      <c r="C23" s="32">
        <v>18148.917019499997</v>
      </c>
      <c r="D23" s="33">
        <v>18239.661604597495</v>
      </c>
      <c r="E23" s="33">
        <v>18330.859912620479</v>
      </c>
      <c r="F23" s="33">
        <v>18422.514212183578</v>
      </c>
    </row>
    <row r="24" spans="1:6" x14ac:dyDescent="0.2">
      <c r="A24" s="1" t="s">
        <v>58</v>
      </c>
      <c r="B24" s="32">
        <v>5778.7596479999984</v>
      </c>
      <c r="C24" s="32">
        <v>5807.6534462399977</v>
      </c>
      <c r="D24" s="33">
        <v>5836.6917134711966</v>
      </c>
      <c r="E24" s="33">
        <v>5865.8751720385517</v>
      </c>
      <c r="F24" s="33">
        <v>5895.2045478987438</v>
      </c>
    </row>
    <row r="25" spans="1:6" x14ac:dyDescent="0.2">
      <c r="A25" s="4" t="s">
        <v>59</v>
      </c>
      <c r="B25" s="34">
        <v>23837.383547999994</v>
      </c>
      <c r="C25" s="34">
        <v>23956.570465739991</v>
      </c>
      <c r="D25" s="34">
        <v>24076.35331806869</v>
      </c>
      <c r="E25" s="34">
        <v>24196.735084659031</v>
      </c>
      <c r="F25" s="34">
        <v>24317.718760082324</v>
      </c>
    </row>
    <row r="28" spans="1:6" ht="15.75" x14ac:dyDescent="0.25">
      <c r="A28" s="1" t="s">
        <v>64</v>
      </c>
      <c r="B28" s="30">
        <v>2023</v>
      </c>
      <c r="C28" s="30">
        <v>2024</v>
      </c>
      <c r="D28" s="31">
        <v>2025</v>
      </c>
      <c r="E28" s="30">
        <v>2026</v>
      </c>
      <c r="F28" s="30">
        <v>2027</v>
      </c>
    </row>
    <row r="29" spans="1:6" x14ac:dyDescent="0.2">
      <c r="A29" s="1" t="s">
        <v>57</v>
      </c>
      <c r="B29" s="32">
        <v>22573.124099999997</v>
      </c>
      <c r="C29" s="32">
        <v>22685.989720499994</v>
      </c>
      <c r="D29" s="32">
        <v>22799.419669102492</v>
      </c>
      <c r="E29" s="32">
        <v>22913.416767448001</v>
      </c>
      <c r="F29" s="32">
        <v>23027.98385128524</v>
      </c>
    </row>
    <row r="30" spans="1:6" x14ac:dyDescent="0.2">
      <c r="A30" s="1" t="s">
        <v>58</v>
      </c>
      <c r="B30" s="32">
        <v>7223.3997119999995</v>
      </c>
      <c r="C30" s="32">
        <v>7259.5167105599985</v>
      </c>
      <c r="D30" s="32">
        <v>7295.8142941127981</v>
      </c>
      <c r="E30" s="32">
        <v>7332.2933655833613</v>
      </c>
      <c r="F30" s="32">
        <v>7368.9548324112775</v>
      </c>
    </row>
    <row r="31" spans="1:6" x14ac:dyDescent="0.2">
      <c r="A31" s="4" t="s">
        <v>59</v>
      </c>
      <c r="B31" s="34">
        <v>29796.523811999996</v>
      </c>
      <c r="C31" s="34">
        <v>29945.506431059992</v>
      </c>
      <c r="D31" s="35">
        <v>30095.233963215287</v>
      </c>
      <c r="E31" s="35">
        <v>30245.71013303136</v>
      </c>
      <c r="F31" s="35">
        <v>30396.938683696513</v>
      </c>
    </row>
    <row r="33" spans="1:6" ht="15.75" x14ac:dyDescent="0.25">
      <c r="A33" s="1" t="s">
        <v>65</v>
      </c>
      <c r="B33" s="30">
        <v>2023</v>
      </c>
      <c r="C33" s="30">
        <v>2024</v>
      </c>
      <c r="D33" s="31">
        <v>2025</v>
      </c>
      <c r="E33" s="30">
        <v>2026</v>
      </c>
      <c r="F33" s="30">
        <v>2027</v>
      </c>
    </row>
    <row r="34" spans="1:6" x14ac:dyDescent="0.2">
      <c r="A34" s="1" t="s">
        <v>57</v>
      </c>
      <c r="B34" s="32">
        <v>19948.990991400002</v>
      </c>
      <c r="C34" s="32">
        <v>20048.735946356999</v>
      </c>
      <c r="D34" s="33">
        <v>20148.979626088782</v>
      </c>
      <c r="E34" s="33">
        <v>20249.724524219222</v>
      </c>
      <c r="F34" s="33">
        <v>20350.973146840315</v>
      </c>
    </row>
    <row r="35" spans="1:6" x14ac:dyDescent="0.2">
      <c r="A35" s="1" t="s">
        <v>58</v>
      </c>
      <c r="B35" s="32">
        <v>6383.6771172480003</v>
      </c>
      <c r="C35" s="32">
        <v>6415.5955028342396</v>
      </c>
      <c r="D35" s="33">
        <v>6447.6734803484105</v>
      </c>
      <c r="E35" s="33">
        <v>6479.9118477501515</v>
      </c>
      <c r="F35" s="33">
        <v>6512.3114069889016</v>
      </c>
    </row>
    <row r="36" spans="1:6" x14ac:dyDescent="0.2">
      <c r="A36" s="4" t="s">
        <v>59</v>
      </c>
      <c r="B36" s="35">
        <v>26332.668108647998</v>
      </c>
      <c r="C36" s="35">
        <v>26464.331449191235</v>
      </c>
      <c r="D36" s="34">
        <v>26596.653106437188</v>
      </c>
      <c r="E36" s="34">
        <v>26729.636371969373</v>
      </c>
      <c r="F36" s="34">
        <v>26863.284553829217</v>
      </c>
    </row>
    <row r="38" spans="1:6" ht="15.75" x14ac:dyDescent="0.25">
      <c r="A38" s="1" t="s">
        <v>66</v>
      </c>
      <c r="B38" s="31">
        <v>2023</v>
      </c>
      <c r="C38" s="31">
        <v>2024</v>
      </c>
      <c r="D38" s="31">
        <v>2025</v>
      </c>
      <c r="E38" s="31">
        <v>2026</v>
      </c>
      <c r="F38" s="31">
        <v>2027</v>
      </c>
    </row>
    <row r="39" spans="1:6" x14ac:dyDescent="0.2">
      <c r="A39" s="1" t="s">
        <v>57</v>
      </c>
      <c r="B39" s="32">
        <v>35502.077539439997</v>
      </c>
      <c r="C39" s="33">
        <v>35679.587927137196</v>
      </c>
      <c r="D39" s="33">
        <v>35857.985866772877</v>
      </c>
      <c r="E39" s="33">
        <v>36037.27579610674</v>
      </c>
      <c r="F39" s="33">
        <v>36217.462175087268</v>
      </c>
    </row>
    <row r="40" spans="1:6" x14ac:dyDescent="0.2">
      <c r="A40" s="1" t="s">
        <v>67</v>
      </c>
      <c r="B40" s="33">
        <v>11360.6648126208</v>
      </c>
      <c r="C40" s="33">
        <v>11417.468136683903</v>
      </c>
      <c r="D40" s="33">
        <v>11474.555477367321</v>
      </c>
      <c r="E40" s="33">
        <v>11531.928254754157</v>
      </c>
      <c r="F40" s="33">
        <v>11589.587896027926</v>
      </c>
    </row>
    <row r="41" spans="1:6" x14ac:dyDescent="0.2">
      <c r="A41" s="4" t="s">
        <v>59</v>
      </c>
      <c r="B41" s="34">
        <v>46862.742352060799</v>
      </c>
      <c r="C41" s="34">
        <v>47097.056063821095</v>
      </c>
      <c r="D41" s="34">
        <v>47332.541344140198</v>
      </c>
      <c r="E41" s="34">
        <v>47569.204050860892</v>
      </c>
      <c r="F41" s="34">
        <v>47807.050071115191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0" workbookViewId="0">
      <selection activeCell="B44" sqref="B44:B46"/>
    </sheetView>
  </sheetViews>
  <sheetFormatPr baseColWidth="10" defaultRowHeight="12.75" x14ac:dyDescent="0.2"/>
  <cols>
    <col min="1" max="1" width="32.85546875" customWidth="1"/>
    <col min="2" max="2" width="11.7109375" bestFit="1" customWidth="1"/>
  </cols>
  <sheetData>
    <row r="1" spans="1:7" x14ac:dyDescent="0.2">
      <c r="B1" s="3" t="s">
        <v>8</v>
      </c>
      <c r="C1" s="3" t="s">
        <v>9</v>
      </c>
      <c r="D1" s="3" t="s">
        <v>10</v>
      </c>
      <c r="E1" s="3" t="s">
        <v>11</v>
      </c>
      <c r="F1" s="3" t="s">
        <v>16</v>
      </c>
      <c r="G1" s="3" t="s">
        <v>17</v>
      </c>
    </row>
    <row r="2" spans="1:7" x14ac:dyDescent="0.2">
      <c r="A2" s="4" t="s">
        <v>12</v>
      </c>
      <c r="B2" s="1">
        <v>369</v>
      </c>
      <c r="C2" s="1">
        <v>369</v>
      </c>
      <c r="D2" s="1">
        <v>369</v>
      </c>
      <c r="E2" s="1">
        <v>369</v>
      </c>
      <c r="F2" s="1">
        <f>B2+C2+D2+E2</f>
        <v>1476</v>
      </c>
      <c r="G2" s="7">
        <v>0.9</v>
      </c>
    </row>
    <row r="3" spans="1:7" x14ac:dyDescent="0.2">
      <c r="A3" s="4" t="s">
        <v>13</v>
      </c>
      <c r="B3" s="1">
        <v>41</v>
      </c>
      <c r="C3" s="1">
        <v>41</v>
      </c>
      <c r="D3" s="1">
        <v>41</v>
      </c>
      <c r="E3" s="1">
        <v>41</v>
      </c>
      <c r="F3" s="1">
        <f>B3+C3+D3+E3</f>
        <v>164</v>
      </c>
      <c r="G3" s="7">
        <v>0.1</v>
      </c>
    </row>
    <row r="4" spans="1:7" x14ac:dyDescent="0.2">
      <c r="A4" s="5"/>
      <c r="B4" s="1">
        <f t="shared" ref="B4:E4" si="0">SUM(B2:B3)</f>
        <v>410</v>
      </c>
      <c r="C4" s="1">
        <f t="shared" si="0"/>
        <v>410</v>
      </c>
      <c r="D4" s="1">
        <f t="shared" si="0"/>
        <v>410</v>
      </c>
      <c r="E4" s="1">
        <f t="shared" si="0"/>
        <v>410</v>
      </c>
      <c r="F4" s="8">
        <f>SUM(F2:F3)</f>
        <v>1640</v>
      </c>
      <c r="G4" s="2"/>
    </row>
    <row r="5" spans="1:7" x14ac:dyDescent="0.2">
      <c r="G5" s="2"/>
    </row>
    <row r="6" spans="1:7" x14ac:dyDescent="0.2">
      <c r="A6" s="4" t="s">
        <v>14</v>
      </c>
      <c r="B6" s="1">
        <v>110</v>
      </c>
      <c r="C6" s="1">
        <v>110</v>
      </c>
      <c r="D6" s="1">
        <v>110</v>
      </c>
      <c r="E6" s="1">
        <v>110</v>
      </c>
      <c r="F6" s="1">
        <f>B6+C6+D6+E6</f>
        <v>440</v>
      </c>
      <c r="G6" s="7">
        <v>0.7</v>
      </c>
    </row>
    <row r="7" spans="1:7" x14ac:dyDescent="0.2">
      <c r="A7" s="4" t="s">
        <v>15</v>
      </c>
      <c r="B7" s="1">
        <v>48</v>
      </c>
      <c r="C7" s="1">
        <v>48</v>
      </c>
      <c r="D7" s="1">
        <v>48</v>
      </c>
      <c r="E7" s="1">
        <v>48</v>
      </c>
      <c r="F7" s="1">
        <f>B7+C7+D7+E7</f>
        <v>192</v>
      </c>
      <c r="G7" s="7">
        <v>0.3</v>
      </c>
    </row>
    <row r="8" spans="1:7" x14ac:dyDescent="0.2">
      <c r="B8" s="1">
        <f t="shared" ref="B8:E8" si="1">SUM(B6:B7)</f>
        <v>158</v>
      </c>
      <c r="C8" s="1">
        <f t="shared" si="1"/>
        <v>158</v>
      </c>
      <c r="D8" s="1">
        <f t="shared" si="1"/>
        <v>158</v>
      </c>
      <c r="E8" s="1">
        <f t="shared" si="1"/>
        <v>158</v>
      </c>
      <c r="F8" s="8">
        <f>SUM(F6:F7)</f>
        <v>632</v>
      </c>
      <c r="G8" s="2"/>
    </row>
    <row r="11" spans="1:7" x14ac:dyDescent="0.2">
      <c r="A11" s="4" t="s">
        <v>18</v>
      </c>
      <c r="B11" s="1">
        <f>F2+F6</f>
        <v>1916</v>
      </c>
    </row>
    <row r="12" spans="1:7" x14ac:dyDescent="0.2">
      <c r="A12" s="4" t="s">
        <v>19</v>
      </c>
      <c r="B12" s="1">
        <f>F3+F7</f>
        <v>356</v>
      </c>
    </row>
    <row r="13" spans="1:7" x14ac:dyDescent="0.2">
      <c r="B13" s="1">
        <f>SUM(B11:B12)</f>
        <v>2272</v>
      </c>
    </row>
    <row r="15" spans="1:7" x14ac:dyDescent="0.2">
      <c r="D15" s="2"/>
    </row>
    <row r="16" spans="1:7" x14ac:dyDescent="0.2">
      <c r="A16" s="36" t="s">
        <v>38</v>
      </c>
      <c r="B16" s="36"/>
      <c r="E16" s="2"/>
    </row>
    <row r="17" spans="1:5" ht="15.75" x14ac:dyDescent="0.25">
      <c r="A17" s="23" t="s">
        <v>20</v>
      </c>
      <c r="E17" s="2"/>
    </row>
    <row r="18" spans="1:5" x14ac:dyDescent="0.2">
      <c r="A18" s="15" t="s">
        <v>21</v>
      </c>
      <c r="B18" s="13">
        <v>44961.85410393394</v>
      </c>
      <c r="E18" s="2"/>
    </row>
    <row r="19" spans="1:5" x14ac:dyDescent="0.2">
      <c r="A19" s="15" t="s">
        <v>22</v>
      </c>
      <c r="B19" s="13">
        <v>14454.894317629914</v>
      </c>
    </row>
    <row r="20" spans="1:5" x14ac:dyDescent="0.2">
      <c r="A20" s="15" t="s">
        <v>23</v>
      </c>
      <c r="B20" s="13">
        <v>2269.9466212500001</v>
      </c>
    </row>
    <row r="21" spans="1:5" x14ac:dyDescent="0.2">
      <c r="A21" s="15" t="s">
        <v>24</v>
      </c>
      <c r="B21" s="13">
        <v>0</v>
      </c>
    </row>
    <row r="22" spans="1:5" x14ac:dyDescent="0.2">
      <c r="A22" s="15" t="s">
        <v>25</v>
      </c>
      <c r="B22" s="13">
        <v>0</v>
      </c>
    </row>
    <row r="23" spans="1:5" ht="15.75" x14ac:dyDescent="0.25">
      <c r="A23" s="18" t="s">
        <v>26</v>
      </c>
      <c r="B23" s="11"/>
    </row>
    <row r="24" spans="1:5" x14ac:dyDescent="0.2">
      <c r="A24" s="15" t="s">
        <v>27</v>
      </c>
      <c r="B24" s="13">
        <v>1162.2206904</v>
      </c>
    </row>
    <row r="25" spans="1:5" x14ac:dyDescent="0.2">
      <c r="A25" s="15" t="s">
        <v>28</v>
      </c>
      <c r="B25" s="13">
        <v>0</v>
      </c>
    </row>
    <row r="26" spans="1:5" ht="15.75" x14ac:dyDescent="0.25">
      <c r="A26" s="16" t="s">
        <v>29</v>
      </c>
      <c r="B26" s="13">
        <v>62848.915733213849</v>
      </c>
    </row>
    <row r="27" spans="1:5" x14ac:dyDescent="0.2">
      <c r="B27" s="11"/>
    </row>
    <row r="28" spans="1:5" ht="15.75" x14ac:dyDescent="0.25">
      <c r="A28" s="16" t="s">
        <v>30</v>
      </c>
      <c r="B28" s="13">
        <v>1256.9783146642769</v>
      </c>
    </row>
    <row r="29" spans="1:5" ht="15.75" x14ac:dyDescent="0.25">
      <c r="A29" s="19" t="s">
        <v>31</v>
      </c>
      <c r="B29" s="20">
        <v>64105.89404787813</v>
      </c>
    </row>
    <row r="30" spans="1:5" x14ac:dyDescent="0.2">
      <c r="B30" s="11"/>
    </row>
    <row r="31" spans="1:5" x14ac:dyDescent="0.2">
      <c r="A31" s="4" t="s">
        <v>32</v>
      </c>
      <c r="B31" s="13">
        <v>1923.1768214363437</v>
      </c>
    </row>
    <row r="32" spans="1:5" ht="15.75" x14ac:dyDescent="0.25">
      <c r="A32" s="21" t="s">
        <v>33</v>
      </c>
      <c r="B32" s="20">
        <v>66029.07086931447</v>
      </c>
    </row>
    <row r="33" spans="1:2" x14ac:dyDescent="0.2">
      <c r="A33" s="1" t="s">
        <v>34</v>
      </c>
      <c r="B33" s="13">
        <v>3301.4535434657237</v>
      </c>
    </row>
    <row r="34" spans="1:2" ht="15.75" x14ac:dyDescent="0.25">
      <c r="A34" s="12"/>
      <c r="B34" s="11"/>
    </row>
    <row r="35" spans="1:2" ht="15.75" x14ac:dyDescent="0.25">
      <c r="A35" s="21" t="s">
        <v>35</v>
      </c>
      <c r="B35" s="20">
        <v>69330.5244127802</v>
      </c>
    </row>
    <row r="36" spans="1:2" x14ac:dyDescent="0.2">
      <c r="A36" t="s">
        <v>36</v>
      </c>
      <c r="B36" s="11">
        <v>2773.2209765112079</v>
      </c>
    </row>
    <row r="37" spans="1:2" ht="15.75" x14ac:dyDescent="0.25">
      <c r="A37" s="21" t="s">
        <v>49</v>
      </c>
      <c r="B37" s="20">
        <v>72103.745389291405</v>
      </c>
    </row>
    <row r="38" spans="1:2" x14ac:dyDescent="0.2">
      <c r="B38" s="11"/>
    </row>
    <row r="39" spans="1:2" x14ac:dyDescent="0.2">
      <c r="B39" s="11"/>
    </row>
    <row r="40" spans="1:2" x14ac:dyDescent="0.2">
      <c r="A40" s="24" t="s">
        <v>39</v>
      </c>
      <c r="B40" s="13">
        <f>B37+B37</f>
        <v>144207.49077858281</v>
      </c>
    </row>
    <row r="41" spans="1:2" x14ac:dyDescent="0.2">
      <c r="A41" s="24" t="s">
        <v>40</v>
      </c>
      <c r="B41" s="13">
        <v>12017.290898215235</v>
      </c>
    </row>
    <row r="42" spans="1:2" x14ac:dyDescent="0.2">
      <c r="A42" s="22" t="s">
        <v>41</v>
      </c>
      <c r="B42" s="25">
        <v>48069.163592860939</v>
      </c>
    </row>
    <row r="44" spans="1:2" x14ac:dyDescent="0.2">
      <c r="A44" s="28" t="s">
        <v>69</v>
      </c>
      <c r="B44" s="13">
        <f>B42-B45</f>
        <v>46146.393592860943</v>
      </c>
    </row>
    <row r="45" spans="1:2" x14ac:dyDescent="0.2">
      <c r="A45" s="28" t="s">
        <v>68</v>
      </c>
      <c r="B45" s="13">
        <v>1922.77</v>
      </c>
    </row>
    <row r="46" spans="1:2" x14ac:dyDescent="0.2">
      <c r="B46" s="38">
        <f>SUM(B44:B45)</f>
        <v>48069.163592860939</v>
      </c>
    </row>
  </sheetData>
  <mergeCells count="1">
    <mergeCell ref="A16:B16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7" workbookViewId="0">
      <selection activeCell="A35" sqref="A35:C37"/>
    </sheetView>
  </sheetViews>
  <sheetFormatPr baseColWidth="10" defaultRowHeight="12.75" x14ac:dyDescent="0.2"/>
  <cols>
    <col min="1" max="1" width="34.140625" customWidth="1"/>
    <col min="2" max="2" width="11.7109375" bestFit="1" customWidth="1"/>
    <col min="3" max="3" width="12.28515625" customWidth="1"/>
  </cols>
  <sheetData>
    <row r="1" spans="1:15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16</v>
      </c>
      <c r="O1" s="3" t="s">
        <v>17</v>
      </c>
    </row>
    <row r="2" spans="1:15" x14ac:dyDescent="0.2">
      <c r="A2" s="4" t="s">
        <v>12</v>
      </c>
      <c r="B2" s="10">
        <v>360</v>
      </c>
      <c r="C2" s="10">
        <v>360</v>
      </c>
      <c r="D2" s="10">
        <v>360</v>
      </c>
      <c r="E2" s="10">
        <v>360</v>
      </c>
      <c r="F2" s="10">
        <v>360</v>
      </c>
      <c r="G2" s="10">
        <v>360</v>
      </c>
      <c r="H2" s="10">
        <v>360</v>
      </c>
      <c r="I2" s="10">
        <v>360</v>
      </c>
      <c r="J2" s="10">
        <v>360</v>
      </c>
      <c r="K2" s="10">
        <v>360</v>
      </c>
      <c r="L2" s="10">
        <v>360</v>
      </c>
      <c r="M2" s="10">
        <v>360</v>
      </c>
      <c r="N2" s="1">
        <f>B2+C2+D2+E2+F2+G2+H2+I2+J2+K2+L2+M2</f>
        <v>4320</v>
      </c>
      <c r="O2" s="7">
        <v>0.9</v>
      </c>
    </row>
    <row r="3" spans="1:15" x14ac:dyDescent="0.2">
      <c r="A3" s="4" t="s">
        <v>13</v>
      </c>
      <c r="B3" s="10">
        <v>40</v>
      </c>
      <c r="C3" s="10">
        <v>40</v>
      </c>
      <c r="D3" s="10">
        <v>40</v>
      </c>
      <c r="E3" s="10">
        <v>40</v>
      </c>
      <c r="F3" s="10">
        <v>40</v>
      </c>
      <c r="G3" s="10">
        <v>40</v>
      </c>
      <c r="H3" s="10">
        <v>40</v>
      </c>
      <c r="I3" s="10">
        <v>40</v>
      </c>
      <c r="J3" s="10">
        <v>40</v>
      </c>
      <c r="K3" s="10">
        <v>40</v>
      </c>
      <c r="L3" s="10">
        <v>40</v>
      </c>
      <c r="M3" s="10">
        <v>40</v>
      </c>
      <c r="N3" s="1">
        <f>B3+C3+D3+E3+F3+G3+H3+I3+J3+K3+L3+M3</f>
        <v>480</v>
      </c>
      <c r="O3" s="7">
        <v>0.1</v>
      </c>
    </row>
    <row r="4" spans="1:15" x14ac:dyDescent="0.2">
      <c r="A4" s="5"/>
      <c r="B4" s="1">
        <f t="shared" ref="B4:C4" si="0">SUM(B2:B3)</f>
        <v>400</v>
      </c>
      <c r="C4" s="1">
        <f t="shared" si="0"/>
        <v>400</v>
      </c>
      <c r="D4" s="1">
        <f>SUM(D2:D3)</f>
        <v>400</v>
      </c>
      <c r="E4" s="1">
        <f t="shared" ref="E4:M4" si="1">SUM(E2:E3)</f>
        <v>400</v>
      </c>
      <c r="F4" s="1">
        <f t="shared" si="1"/>
        <v>400</v>
      </c>
      <c r="G4" s="1">
        <f t="shared" si="1"/>
        <v>400</v>
      </c>
      <c r="H4" s="1">
        <f t="shared" si="1"/>
        <v>400</v>
      </c>
      <c r="I4" s="1">
        <f t="shared" si="1"/>
        <v>400</v>
      </c>
      <c r="J4" s="1">
        <f t="shared" si="1"/>
        <v>400</v>
      </c>
      <c r="K4" s="1">
        <f t="shared" si="1"/>
        <v>400</v>
      </c>
      <c r="L4" s="1">
        <f t="shared" si="1"/>
        <v>400</v>
      </c>
      <c r="M4" s="1">
        <f t="shared" si="1"/>
        <v>400</v>
      </c>
      <c r="N4" s="8">
        <f>SUM(N2:N3)</f>
        <v>4800</v>
      </c>
      <c r="O4" s="2"/>
    </row>
    <row r="5" spans="1:15" x14ac:dyDescent="0.2">
      <c r="B5" s="9"/>
      <c r="C5" s="9"/>
      <c r="O5" s="2"/>
    </row>
    <row r="6" spans="1:15" x14ac:dyDescent="0.2">
      <c r="A6" s="4" t="s">
        <v>14</v>
      </c>
      <c r="B6" s="10">
        <v>105</v>
      </c>
      <c r="C6" s="10">
        <v>105</v>
      </c>
      <c r="D6" s="10">
        <v>105</v>
      </c>
      <c r="E6" s="10">
        <v>105</v>
      </c>
      <c r="F6" s="10">
        <v>105</v>
      </c>
      <c r="G6" s="10">
        <v>105</v>
      </c>
      <c r="H6" s="10">
        <v>105</v>
      </c>
      <c r="I6" s="10">
        <v>105</v>
      </c>
      <c r="J6" s="10">
        <v>105</v>
      </c>
      <c r="K6" s="10">
        <v>105</v>
      </c>
      <c r="L6" s="10">
        <v>105</v>
      </c>
      <c r="M6" s="10">
        <v>105</v>
      </c>
      <c r="N6" s="1">
        <f>B6+C6+D6+E6+F6+G6+H6+I6+J6+K6+L6+M6</f>
        <v>1260</v>
      </c>
      <c r="O6" s="7">
        <v>0.7</v>
      </c>
    </row>
    <row r="7" spans="1:15" x14ac:dyDescent="0.2">
      <c r="A7" s="4" t="s">
        <v>15</v>
      </c>
      <c r="B7" s="10">
        <v>45</v>
      </c>
      <c r="C7" s="10">
        <v>45</v>
      </c>
      <c r="D7" s="10">
        <v>45</v>
      </c>
      <c r="E7" s="10">
        <v>45</v>
      </c>
      <c r="F7" s="10">
        <v>45</v>
      </c>
      <c r="G7" s="10">
        <v>45</v>
      </c>
      <c r="H7" s="10">
        <v>45</v>
      </c>
      <c r="I7" s="10">
        <v>45</v>
      </c>
      <c r="J7" s="10">
        <v>45</v>
      </c>
      <c r="K7" s="10">
        <v>45</v>
      </c>
      <c r="L7" s="10">
        <v>45</v>
      </c>
      <c r="M7" s="10">
        <v>45</v>
      </c>
      <c r="N7" s="1">
        <f>B7+C7+D7+E7+F7+G7+H7+I7+J7+K7+L7+M7</f>
        <v>540</v>
      </c>
      <c r="O7" s="7">
        <v>0.3</v>
      </c>
    </row>
    <row r="8" spans="1:15" x14ac:dyDescent="0.2">
      <c r="B8" s="1">
        <f t="shared" ref="B8:C8" si="2">SUM(B6:B7)</f>
        <v>150</v>
      </c>
      <c r="C8" s="1">
        <f t="shared" si="2"/>
        <v>150</v>
      </c>
      <c r="D8" s="1">
        <f>SUM(D6:D7)</f>
        <v>150</v>
      </c>
      <c r="E8" s="1">
        <f t="shared" ref="E8:M8" si="3">SUM(E6:E7)</f>
        <v>150</v>
      </c>
      <c r="F8" s="1">
        <f t="shared" si="3"/>
        <v>150</v>
      </c>
      <c r="G8" s="1">
        <f t="shared" si="3"/>
        <v>150</v>
      </c>
      <c r="H8" s="1">
        <f t="shared" si="3"/>
        <v>150</v>
      </c>
      <c r="I8" s="1">
        <f t="shared" si="3"/>
        <v>150</v>
      </c>
      <c r="J8" s="1">
        <f t="shared" si="3"/>
        <v>150</v>
      </c>
      <c r="K8" s="1">
        <f t="shared" si="3"/>
        <v>150</v>
      </c>
      <c r="L8" s="1">
        <f t="shared" si="3"/>
        <v>150</v>
      </c>
      <c r="M8" s="1">
        <f t="shared" si="3"/>
        <v>150</v>
      </c>
      <c r="N8" s="8">
        <f>SUM(N6:N7)</f>
        <v>1800</v>
      </c>
      <c r="O8" s="2"/>
    </row>
    <row r="11" spans="1:15" x14ac:dyDescent="0.2">
      <c r="A11" s="4" t="s">
        <v>18</v>
      </c>
      <c r="B11" s="1">
        <f>N2+N6</f>
        <v>5580</v>
      </c>
    </row>
    <row r="12" spans="1:15" x14ac:dyDescent="0.2">
      <c r="A12" s="4" t="s">
        <v>19</v>
      </c>
      <c r="B12" s="1">
        <f>N3+N7</f>
        <v>1020</v>
      </c>
    </row>
    <row r="13" spans="1:15" x14ac:dyDescent="0.2">
      <c r="B13" s="1">
        <f>SUM(B11:B12)</f>
        <v>6600</v>
      </c>
    </row>
    <row r="16" spans="1:15" x14ac:dyDescent="0.2">
      <c r="B16" s="14" t="s">
        <v>43</v>
      </c>
      <c r="C16" s="1" t="s">
        <v>42</v>
      </c>
    </row>
    <row r="17" spans="1:3" ht="15.75" x14ac:dyDescent="0.25">
      <c r="A17" s="16" t="s">
        <v>20</v>
      </c>
    </row>
    <row r="18" spans="1:3" x14ac:dyDescent="0.2">
      <c r="A18" s="15" t="s">
        <v>21</v>
      </c>
      <c r="B18" s="13">
        <v>45412.59669132586</v>
      </c>
      <c r="C18" s="13">
        <v>45412.59669132586</v>
      </c>
    </row>
    <row r="19" spans="1:3" x14ac:dyDescent="0.2">
      <c r="A19" s="15" t="s">
        <v>22</v>
      </c>
      <c r="B19" s="13">
        <v>14599.804633164151</v>
      </c>
      <c r="C19" s="13">
        <v>14599.804633164151</v>
      </c>
    </row>
    <row r="20" spans="1:3" x14ac:dyDescent="0.2">
      <c r="A20" s="15" t="s">
        <v>23</v>
      </c>
      <c r="B20" s="13">
        <v>2292.7028361280309</v>
      </c>
      <c r="C20" s="13">
        <v>2292.7028361280309</v>
      </c>
    </row>
    <row r="21" spans="1:3" x14ac:dyDescent="0.2">
      <c r="A21" s="15" t="s">
        <v>24</v>
      </c>
      <c r="B21" s="13">
        <v>0</v>
      </c>
      <c r="C21" s="13">
        <v>0</v>
      </c>
    </row>
    <row r="22" spans="1:3" x14ac:dyDescent="0.2">
      <c r="A22" s="15" t="s">
        <v>25</v>
      </c>
      <c r="B22" s="13">
        <v>0</v>
      </c>
      <c r="C22" s="13">
        <v>0</v>
      </c>
    </row>
    <row r="23" spans="1:3" ht="15.75" x14ac:dyDescent="0.25">
      <c r="A23" s="17" t="s">
        <v>26</v>
      </c>
    </row>
    <row r="24" spans="1:3" x14ac:dyDescent="0.2">
      <c r="A24" s="15" t="s">
        <v>27</v>
      </c>
      <c r="B24" s="13">
        <v>1173.8719528212596</v>
      </c>
      <c r="C24" s="13">
        <v>1173.8719528212596</v>
      </c>
    </row>
    <row r="25" spans="1:3" x14ac:dyDescent="0.2">
      <c r="A25" s="15" t="s">
        <v>28</v>
      </c>
      <c r="B25" s="13">
        <v>0</v>
      </c>
      <c r="C25" s="13">
        <v>0</v>
      </c>
    </row>
    <row r="26" spans="1:3" ht="15.75" x14ac:dyDescent="0.25">
      <c r="A26" s="16" t="s">
        <v>29</v>
      </c>
      <c r="B26" s="13">
        <v>63478.976113439305</v>
      </c>
      <c r="C26" s="13">
        <v>63478.976113439305</v>
      </c>
    </row>
    <row r="28" spans="1:3" ht="15.75" x14ac:dyDescent="0.25">
      <c r="A28" s="16" t="s">
        <v>30</v>
      </c>
      <c r="B28" s="13">
        <v>1269.5795222687861</v>
      </c>
      <c r="C28" s="13">
        <v>1269.5795222687861</v>
      </c>
    </row>
    <row r="29" spans="1:3" ht="15.75" x14ac:dyDescent="0.25">
      <c r="A29" s="19" t="s">
        <v>31</v>
      </c>
      <c r="B29" s="13">
        <v>64748.555635708093</v>
      </c>
      <c r="C29" s="13">
        <v>64748.555635708093</v>
      </c>
    </row>
    <row r="31" spans="1:3" x14ac:dyDescent="0.2">
      <c r="A31" s="4" t="s">
        <v>32</v>
      </c>
      <c r="B31" s="13">
        <v>1942.4566690712427</v>
      </c>
      <c r="C31" s="13">
        <v>1942.4566690712427</v>
      </c>
    </row>
    <row r="32" spans="1:3" ht="15.75" x14ac:dyDescent="0.25">
      <c r="A32" s="21" t="s">
        <v>33</v>
      </c>
      <c r="B32" s="13">
        <v>66691.012304779331</v>
      </c>
      <c r="C32" s="13">
        <v>66691.012304779331</v>
      </c>
    </row>
    <row r="33" spans="1:3" x14ac:dyDescent="0.2">
      <c r="A33" s="1" t="s">
        <v>34</v>
      </c>
      <c r="B33" s="13">
        <v>3334.5506152389667</v>
      </c>
      <c r="C33" s="13">
        <v>3334.5506152389667</v>
      </c>
    </row>
    <row r="34" spans="1:3" ht="15.75" x14ac:dyDescent="0.25">
      <c r="A34" s="12"/>
    </row>
    <row r="35" spans="1:3" ht="15.75" x14ac:dyDescent="0.25">
      <c r="A35" s="21" t="s">
        <v>35</v>
      </c>
      <c r="B35" s="13">
        <v>70025.562920018303</v>
      </c>
      <c r="C35" s="13">
        <v>70025.562920018303</v>
      </c>
    </row>
    <row r="36" spans="1:3" x14ac:dyDescent="0.2">
      <c r="A36" s="1" t="s">
        <v>36</v>
      </c>
      <c r="B36" s="13">
        <v>2801.0225168007323</v>
      </c>
      <c r="C36" s="13">
        <v>2801.0225168007323</v>
      </c>
    </row>
    <row r="37" spans="1:3" ht="15.75" x14ac:dyDescent="0.25">
      <c r="A37" s="26" t="s">
        <v>44</v>
      </c>
      <c r="B37" s="25">
        <v>72826.585436819034</v>
      </c>
      <c r="C37" s="25">
        <v>72826.585436819034</v>
      </c>
    </row>
    <row r="39" spans="1:3" ht="15.75" x14ac:dyDescent="0.25">
      <c r="A39" s="26" t="s">
        <v>37</v>
      </c>
      <c r="B39" s="25">
        <f>B37+C37</f>
        <v>145653.17087363807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B35" sqref="B35:C36"/>
    </sheetView>
  </sheetViews>
  <sheetFormatPr baseColWidth="10" defaultRowHeight="12.75" x14ac:dyDescent="0.2"/>
  <cols>
    <col min="1" max="1" width="32.85546875" customWidth="1"/>
  </cols>
  <sheetData>
    <row r="1" spans="1:15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16</v>
      </c>
      <c r="O1" s="3" t="s">
        <v>17</v>
      </c>
    </row>
    <row r="2" spans="1:15" x14ac:dyDescent="0.2">
      <c r="A2" s="4" t="s">
        <v>12</v>
      </c>
      <c r="B2" s="10">
        <v>352</v>
      </c>
      <c r="C2" s="10">
        <v>352</v>
      </c>
      <c r="D2" s="10">
        <v>352</v>
      </c>
      <c r="E2" s="10">
        <v>352</v>
      </c>
      <c r="F2" s="10">
        <v>352</v>
      </c>
      <c r="G2" s="10">
        <v>352</v>
      </c>
      <c r="H2" s="10">
        <v>352</v>
      </c>
      <c r="I2" s="10">
        <v>352</v>
      </c>
      <c r="J2" s="10">
        <v>352</v>
      </c>
      <c r="K2" s="10">
        <v>352</v>
      </c>
      <c r="L2" s="10">
        <v>352</v>
      </c>
      <c r="M2" s="10">
        <v>352</v>
      </c>
      <c r="N2" s="1">
        <f>B2+C2+D2+E2+F2+G2+H2+I2+J2+K2+L2+M2</f>
        <v>4224</v>
      </c>
      <c r="O2" s="7">
        <v>0.9</v>
      </c>
    </row>
    <row r="3" spans="1:15" x14ac:dyDescent="0.2">
      <c r="A3" s="4" t="s">
        <v>13</v>
      </c>
      <c r="B3" s="10">
        <v>40</v>
      </c>
      <c r="C3" s="10">
        <v>40</v>
      </c>
      <c r="D3" s="10">
        <v>40</v>
      </c>
      <c r="E3" s="10">
        <v>40</v>
      </c>
      <c r="F3" s="10">
        <v>40</v>
      </c>
      <c r="G3" s="10">
        <v>40</v>
      </c>
      <c r="H3" s="10">
        <v>40</v>
      </c>
      <c r="I3" s="10">
        <v>40</v>
      </c>
      <c r="J3" s="10">
        <v>40</v>
      </c>
      <c r="K3" s="10">
        <v>40</v>
      </c>
      <c r="L3" s="10">
        <v>38</v>
      </c>
      <c r="M3" s="10">
        <v>38</v>
      </c>
      <c r="N3" s="1">
        <f>B3+C3+D3+E3+F3+G3+H3+I3+J3+K3+L3+M3</f>
        <v>476</v>
      </c>
      <c r="O3" s="7">
        <v>0.1</v>
      </c>
    </row>
    <row r="4" spans="1:15" x14ac:dyDescent="0.2">
      <c r="A4" s="5"/>
      <c r="B4" s="1">
        <f t="shared" ref="B4:C4" si="0">SUM(B2:B3)</f>
        <v>392</v>
      </c>
      <c r="C4" s="1">
        <f t="shared" si="0"/>
        <v>392</v>
      </c>
      <c r="D4" s="1">
        <f>SUM(D2:D3)</f>
        <v>392</v>
      </c>
      <c r="E4" s="1">
        <f t="shared" ref="E4:M4" si="1">SUM(E2:E3)</f>
        <v>392</v>
      </c>
      <c r="F4" s="1">
        <f t="shared" si="1"/>
        <v>392</v>
      </c>
      <c r="G4" s="1">
        <f t="shared" si="1"/>
        <v>392</v>
      </c>
      <c r="H4" s="1">
        <f t="shared" si="1"/>
        <v>392</v>
      </c>
      <c r="I4" s="1">
        <f t="shared" si="1"/>
        <v>392</v>
      </c>
      <c r="J4" s="1">
        <f t="shared" si="1"/>
        <v>392</v>
      </c>
      <c r="K4" s="1">
        <f t="shared" si="1"/>
        <v>392</v>
      </c>
      <c r="L4" s="1">
        <f t="shared" si="1"/>
        <v>390</v>
      </c>
      <c r="M4" s="1">
        <f t="shared" si="1"/>
        <v>390</v>
      </c>
      <c r="N4" s="8">
        <f>SUM(N2:N3)</f>
        <v>4700</v>
      </c>
      <c r="O4" s="2"/>
    </row>
    <row r="5" spans="1:15" x14ac:dyDescent="0.2">
      <c r="B5" s="9"/>
      <c r="C5" s="9"/>
      <c r="O5" s="2"/>
    </row>
    <row r="6" spans="1:15" x14ac:dyDescent="0.2">
      <c r="A6" s="4" t="s">
        <v>14</v>
      </c>
      <c r="B6" s="10">
        <v>98</v>
      </c>
      <c r="C6" s="10">
        <v>98</v>
      </c>
      <c r="D6" s="10">
        <v>98</v>
      </c>
      <c r="E6" s="10">
        <v>98</v>
      </c>
      <c r="F6" s="10">
        <v>98</v>
      </c>
      <c r="G6" s="10">
        <v>98</v>
      </c>
      <c r="H6" s="10">
        <v>98</v>
      </c>
      <c r="I6" s="10">
        <v>98</v>
      </c>
      <c r="J6" s="10">
        <v>98</v>
      </c>
      <c r="K6" s="10">
        <v>98</v>
      </c>
      <c r="L6" s="10">
        <v>98</v>
      </c>
      <c r="M6" s="10">
        <v>98</v>
      </c>
      <c r="N6" s="1">
        <f>B6+C6+D6+E6+F6+G6+H6+I6+J6+K6+L6+M6</f>
        <v>1176</v>
      </c>
      <c r="O6" s="7">
        <v>0.7</v>
      </c>
    </row>
    <row r="7" spans="1:15" x14ac:dyDescent="0.2">
      <c r="A7" s="4" t="s">
        <v>15</v>
      </c>
      <c r="B7" s="10">
        <v>44</v>
      </c>
      <c r="C7" s="10">
        <v>44</v>
      </c>
      <c r="D7" s="10">
        <v>44</v>
      </c>
      <c r="E7" s="10">
        <v>44</v>
      </c>
      <c r="F7" s="10">
        <v>44</v>
      </c>
      <c r="G7" s="10">
        <v>44</v>
      </c>
      <c r="H7" s="10">
        <v>44</v>
      </c>
      <c r="I7" s="10">
        <v>44</v>
      </c>
      <c r="J7" s="10">
        <v>43</v>
      </c>
      <c r="K7" s="10">
        <v>43</v>
      </c>
      <c r="L7" s="10">
        <v>43</v>
      </c>
      <c r="M7" s="10">
        <v>43</v>
      </c>
      <c r="N7" s="1">
        <f>B7+C7+D7+E7+F7+G7+H7+I7+J7+K7+L7+M7</f>
        <v>524</v>
      </c>
      <c r="O7" s="7">
        <v>0.3</v>
      </c>
    </row>
    <row r="8" spans="1:15" x14ac:dyDescent="0.2">
      <c r="B8" s="1">
        <f t="shared" ref="B8:C8" si="2">SUM(B6:B7)</f>
        <v>142</v>
      </c>
      <c r="C8" s="1">
        <f t="shared" si="2"/>
        <v>142</v>
      </c>
      <c r="D8" s="1">
        <f>SUM(D6:D7)</f>
        <v>142</v>
      </c>
      <c r="E8" s="1">
        <f t="shared" ref="E8:M8" si="3">SUM(E6:E7)</f>
        <v>142</v>
      </c>
      <c r="F8" s="1">
        <f t="shared" si="3"/>
        <v>142</v>
      </c>
      <c r="G8" s="1">
        <f t="shared" si="3"/>
        <v>142</v>
      </c>
      <c r="H8" s="1">
        <f t="shared" si="3"/>
        <v>142</v>
      </c>
      <c r="I8" s="1">
        <f t="shared" si="3"/>
        <v>142</v>
      </c>
      <c r="J8" s="1">
        <f t="shared" si="3"/>
        <v>141</v>
      </c>
      <c r="K8" s="1">
        <f t="shared" si="3"/>
        <v>141</v>
      </c>
      <c r="L8" s="1">
        <f t="shared" si="3"/>
        <v>141</v>
      </c>
      <c r="M8" s="1">
        <f t="shared" si="3"/>
        <v>141</v>
      </c>
      <c r="N8" s="8">
        <f>SUM(N6:N7)</f>
        <v>1700</v>
      </c>
      <c r="O8" s="2"/>
    </row>
    <row r="11" spans="1:15" x14ac:dyDescent="0.2">
      <c r="A11" s="4" t="s">
        <v>18</v>
      </c>
      <c r="B11" s="1">
        <f>N2+N6</f>
        <v>5400</v>
      </c>
    </row>
    <row r="12" spans="1:15" x14ac:dyDescent="0.2">
      <c r="A12" s="4" t="s">
        <v>19</v>
      </c>
      <c r="B12" s="1">
        <f>N3+N7</f>
        <v>1000</v>
      </c>
    </row>
    <row r="13" spans="1:15" x14ac:dyDescent="0.2">
      <c r="B13" s="1">
        <f>SUM(B11:B12)</f>
        <v>6400</v>
      </c>
    </row>
    <row r="16" spans="1:15" x14ac:dyDescent="0.2">
      <c r="B16" s="1" t="s">
        <v>45</v>
      </c>
      <c r="C16" s="1" t="s">
        <v>46</v>
      </c>
    </row>
    <row r="17" spans="1:8" ht="15.75" x14ac:dyDescent="0.25">
      <c r="A17" s="16" t="s">
        <v>20</v>
      </c>
      <c r="D17" s="6"/>
      <c r="H17" s="6"/>
    </row>
    <row r="18" spans="1:8" x14ac:dyDescent="0.2">
      <c r="A18" s="15" t="s">
        <v>21</v>
      </c>
      <c r="B18" s="13">
        <v>44688.833431557847</v>
      </c>
      <c r="C18" s="13">
        <v>44688.833431557847</v>
      </c>
    </row>
    <row r="19" spans="1:8" x14ac:dyDescent="0.2">
      <c r="A19" s="15" t="s">
        <v>22</v>
      </c>
      <c r="B19" s="13">
        <v>13857.647897644973</v>
      </c>
      <c r="C19" s="13">
        <v>13857.647897644973</v>
      </c>
    </row>
    <row r="20" spans="1:8" x14ac:dyDescent="0.2">
      <c r="A20" s="15" t="s">
        <v>23</v>
      </c>
      <c r="B20" s="13">
        <v>2304.1663503086706</v>
      </c>
      <c r="C20" s="13">
        <v>2304.1663503086706</v>
      </c>
    </row>
    <row r="21" spans="1:8" x14ac:dyDescent="0.2">
      <c r="A21" s="15" t="s">
        <v>24</v>
      </c>
      <c r="B21" s="13">
        <v>0</v>
      </c>
      <c r="C21" s="13">
        <v>0</v>
      </c>
    </row>
    <row r="22" spans="1:8" x14ac:dyDescent="0.2">
      <c r="A22" s="15" t="s">
        <v>25</v>
      </c>
      <c r="B22" s="13">
        <v>0</v>
      </c>
      <c r="C22" s="13">
        <v>0</v>
      </c>
    </row>
    <row r="23" spans="1:8" ht="15.75" x14ac:dyDescent="0.25">
      <c r="A23" s="17" t="s">
        <v>26</v>
      </c>
    </row>
    <row r="24" spans="1:8" x14ac:dyDescent="0.2">
      <c r="A24" s="15" t="s">
        <v>27</v>
      </c>
      <c r="B24" s="13">
        <v>1179.7413125853659</v>
      </c>
      <c r="C24" s="13">
        <v>1179.7413125853659</v>
      </c>
    </row>
    <row r="25" spans="1:8" x14ac:dyDescent="0.2">
      <c r="A25" s="15" t="s">
        <v>28</v>
      </c>
      <c r="B25" s="13">
        <v>0</v>
      </c>
      <c r="C25" s="13">
        <v>0</v>
      </c>
    </row>
    <row r="26" spans="1:8" ht="15.75" x14ac:dyDescent="0.25">
      <c r="A26" s="16" t="s">
        <v>29</v>
      </c>
      <c r="B26" s="13">
        <v>62030.38899209685</v>
      </c>
      <c r="C26" s="13">
        <v>62030.38899209685</v>
      </c>
    </row>
    <row r="28" spans="1:8" ht="15.75" x14ac:dyDescent="0.25">
      <c r="A28" s="16" t="s">
        <v>30</v>
      </c>
      <c r="B28" s="13">
        <v>1240.6077798419371</v>
      </c>
      <c r="C28" s="13">
        <v>1240.6077798419371</v>
      </c>
    </row>
    <row r="29" spans="1:8" ht="15.75" x14ac:dyDescent="0.25">
      <c r="A29" s="19" t="s">
        <v>31</v>
      </c>
      <c r="B29" s="13">
        <v>63270.996771938786</v>
      </c>
      <c r="C29" s="13">
        <v>63270.996771938786</v>
      </c>
    </row>
    <row r="31" spans="1:8" x14ac:dyDescent="0.2">
      <c r="A31" s="4" t="s">
        <v>32</v>
      </c>
      <c r="B31" s="13">
        <v>1898.1299031581634</v>
      </c>
      <c r="C31" s="13">
        <v>1898.1299031581634</v>
      </c>
    </row>
    <row r="32" spans="1:8" ht="15.75" x14ac:dyDescent="0.25">
      <c r="A32" s="21" t="s">
        <v>33</v>
      </c>
      <c r="B32" s="13">
        <v>65169.126675096952</v>
      </c>
      <c r="C32" s="13">
        <v>65169.126675096952</v>
      </c>
    </row>
    <row r="33" spans="1:3" x14ac:dyDescent="0.2">
      <c r="A33" s="1" t="s">
        <v>34</v>
      </c>
      <c r="B33" s="13">
        <v>3258.4563337548479</v>
      </c>
      <c r="C33" s="13">
        <v>3258.4563337548479</v>
      </c>
    </row>
    <row r="34" spans="1:3" ht="15.75" x14ac:dyDescent="0.25">
      <c r="A34" s="12"/>
    </row>
    <row r="35" spans="1:3" ht="15.75" x14ac:dyDescent="0.25">
      <c r="A35" s="21" t="s">
        <v>35</v>
      </c>
      <c r="B35" s="13">
        <v>68427.583008851798</v>
      </c>
      <c r="C35" s="13">
        <v>68427.583008851798</v>
      </c>
    </row>
    <row r="36" spans="1:3" x14ac:dyDescent="0.2">
      <c r="A36" s="1" t="s">
        <v>36</v>
      </c>
      <c r="B36" s="13">
        <v>2737.1033203540719</v>
      </c>
      <c r="C36" s="13">
        <v>2737.1033203540719</v>
      </c>
    </row>
    <row r="37" spans="1:3" ht="15.75" x14ac:dyDescent="0.25">
      <c r="A37" s="26" t="s">
        <v>44</v>
      </c>
      <c r="B37" s="25">
        <v>71164.68632920587</v>
      </c>
      <c r="C37" s="25">
        <v>71164.68632920587</v>
      </c>
    </row>
    <row r="39" spans="1:3" ht="15.75" x14ac:dyDescent="0.25">
      <c r="A39" s="26" t="s">
        <v>37</v>
      </c>
      <c r="B39" s="25">
        <f>B37+C37</f>
        <v>142329.37265841174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7" workbookViewId="0">
      <selection activeCell="B35" sqref="B35:C36"/>
    </sheetView>
  </sheetViews>
  <sheetFormatPr baseColWidth="10" defaultRowHeight="12.75" x14ac:dyDescent="0.2"/>
  <cols>
    <col min="1" max="1" width="33.140625" customWidth="1"/>
  </cols>
  <sheetData>
    <row r="1" spans="1:15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16</v>
      </c>
      <c r="O1" s="3" t="s">
        <v>17</v>
      </c>
    </row>
    <row r="2" spans="1:15" x14ac:dyDescent="0.2">
      <c r="A2" s="4" t="s">
        <v>12</v>
      </c>
      <c r="B2" s="10">
        <v>352</v>
      </c>
      <c r="C2" s="10">
        <v>352</v>
      </c>
      <c r="D2" s="10">
        <v>352</v>
      </c>
      <c r="E2" s="10">
        <v>352</v>
      </c>
      <c r="F2" s="10">
        <v>352</v>
      </c>
      <c r="G2" s="10">
        <v>352</v>
      </c>
      <c r="H2" s="10">
        <v>352</v>
      </c>
      <c r="I2" s="10">
        <v>352</v>
      </c>
      <c r="J2" s="10">
        <v>352</v>
      </c>
      <c r="K2" s="10">
        <v>352</v>
      </c>
      <c r="L2" s="10">
        <v>352</v>
      </c>
      <c r="M2" s="10">
        <v>352</v>
      </c>
      <c r="N2" s="1">
        <f>B2+C2+D2+E2+F2+G2+H2+I2+J2+K2+L2+M2</f>
        <v>4224</v>
      </c>
      <c r="O2" s="7">
        <v>0.9</v>
      </c>
    </row>
    <row r="3" spans="1:15" x14ac:dyDescent="0.2">
      <c r="A3" s="4" t="s">
        <v>13</v>
      </c>
      <c r="B3" s="10">
        <v>40</v>
      </c>
      <c r="C3" s="10">
        <v>40</v>
      </c>
      <c r="D3" s="10">
        <v>40</v>
      </c>
      <c r="E3" s="10">
        <v>40</v>
      </c>
      <c r="F3" s="10">
        <v>40</v>
      </c>
      <c r="G3" s="10">
        <v>40</v>
      </c>
      <c r="H3" s="10">
        <v>40</v>
      </c>
      <c r="I3" s="10">
        <v>40</v>
      </c>
      <c r="J3" s="10">
        <v>40</v>
      </c>
      <c r="K3" s="10">
        <v>40</v>
      </c>
      <c r="L3" s="10">
        <v>38</v>
      </c>
      <c r="M3" s="10">
        <v>38</v>
      </c>
      <c r="N3" s="1">
        <f>B3+C3+D3+E3+F3+G3+H3+I3+J3+K3+L3+M3</f>
        <v>476</v>
      </c>
      <c r="O3" s="7">
        <v>0.1</v>
      </c>
    </row>
    <row r="4" spans="1:15" x14ac:dyDescent="0.2">
      <c r="A4" s="5"/>
      <c r="B4" s="1">
        <f t="shared" ref="B4:C4" si="0">SUM(B2:B3)</f>
        <v>392</v>
      </c>
      <c r="C4" s="1">
        <f t="shared" si="0"/>
        <v>392</v>
      </c>
      <c r="D4" s="1">
        <f>SUM(D2:D3)</f>
        <v>392</v>
      </c>
      <c r="E4" s="1">
        <f t="shared" ref="E4:M4" si="1">SUM(E2:E3)</f>
        <v>392</v>
      </c>
      <c r="F4" s="1">
        <f t="shared" si="1"/>
        <v>392</v>
      </c>
      <c r="G4" s="1">
        <f t="shared" si="1"/>
        <v>392</v>
      </c>
      <c r="H4" s="1">
        <f t="shared" si="1"/>
        <v>392</v>
      </c>
      <c r="I4" s="1">
        <f t="shared" si="1"/>
        <v>392</v>
      </c>
      <c r="J4" s="1">
        <f t="shared" si="1"/>
        <v>392</v>
      </c>
      <c r="K4" s="1">
        <f t="shared" si="1"/>
        <v>392</v>
      </c>
      <c r="L4" s="1">
        <f t="shared" si="1"/>
        <v>390</v>
      </c>
      <c r="M4" s="1">
        <f t="shared" si="1"/>
        <v>390</v>
      </c>
      <c r="N4" s="8">
        <f>SUM(N2:N3)</f>
        <v>4700</v>
      </c>
      <c r="O4" s="2"/>
    </row>
    <row r="5" spans="1:15" x14ac:dyDescent="0.2">
      <c r="B5" s="9"/>
      <c r="C5" s="9"/>
      <c r="O5" s="2"/>
    </row>
    <row r="6" spans="1:15" x14ac:dyDescent="0.2">
      <c r="A6" s="4" t="s">
        <v>14</v>
      </c>
      <c r="B6" s="10">
        <v>98</v>
      </c>
      <c r="C6" s="10">
        <v>98</v>
      </c>
      <c r="D6" s="10">
        <v>98</v>
      </c>
      <c r="E6" s="10">
        <v>98</v>
      </c>
      <c r="F6" s="10">
        <v>98</v>
      </c>
      <c r="G6" s="10">
        <v>98</v>
      </c>
      <c r="H6" s="10">
        <v>98</v>
      </c>
      <c r="I6" s="10">
        <v>98</v>
      </c>
      <c r="J6" s="10">
        <v>98</v>
      </c>
      <c r="K6" s="10">
        <v>98</v>
      </c>
      <c r="L6" s="10">
        <v>98</v>
      </c>
      <c r="M6" s="10">
        <v>98</v>
      </c>
      <c r="N6" s="1">
        <f>B6+C6+D6+E6+F6+G6+H6+I6+J6+K6+L6+M6</f>
        <v>1176</v>
      </c>
      <c r="O6" s="7">
        <v>0.7</v>
      </c>
    </row>
    <row r="7" spans="1:15" x14ac:dyDescent="0.2">
      <c r="A7" s="4" t="s">
        <v>15</v>
      </c>
      <c r="B7" s="10">
        <v>44</v>
      </c>
      <c r="C7" s="10">
        <v>44</v>
      </c>
      <c r="D7" s="10">
        <v>44</v>
      </c>
      <c r="E7" s="10">
        <v>44</v>
      </c>
      <c r="F7" s="10">
        <v>44</v>
      </c>
      <c r="G7" s="10">
        <v>44</v>
      </c>
      <c r="H7" s="10">
        <v>44</v>
      </c>
      <c r="I7" s="10">
        <v>44</v>
      </c>
      <c r="J7" s="10">
        <v>43</v>
      </c>
      <c r="K7" s="10">
        <v>43</v>
      </c>
      <c r="L7" s="10">
        <v>43</v>
      </c>
      <c r="M7" s="10">
        <v>43</v>
      </c>
      <c r="N7" s="1">
        <f>B7+C7+D7+E7+F7+G7+H7+I7+J7+K7+L7+M7</f>
        <v>524</v>
      </c>
      <c r="O7" s="7">
        <v>0.3</v>
      </c>
    </row>
    <row r="8" spans="1:15" x14ac:dyDescent="0.2">
      <c r="B8" s="1">
        <f t="shared" ref="B8:C8" si="2">SUM(B6:B7)</f>
        <v>142</v>
      </c>
      <c r="C8" s="1">
        <f t="shared" si="2"/>
        <v>142</v>
      </c>
      <c r="D8" s="1">
        <f>SUM(D6:D7)</f>
        <v>142</v>
      </c>
      <c r="E8" s="1">
        <f t="shared" ref="E8:M8" si="3">SUM(E6:E7)</f>
        <v>142</v>
      </c>
      <c r="F8" s="1">
        <f t="shared" si="3"/>
        <v>142</v>
      </c>
      <c r="G8" s="1">
        <f t="shared" si="3"/>
        <v>142</v>
      </c>
      <c r="H8" s="1">
        <f t="shared" si="3"/>
        <v>142</v>
      </c>
      <c r="I8" s="1">
        <f t="shared" si="3"/>
        <v>142</v>
      </c>
      <c r="J8" s="1">
        <f t="shared" si="3"/>
        <v>141</v>
      </c>
      <c r="K8" s="1">
        <f t="shared" si="3"/>
        <v>141</v>
      </c>
      <c r="L8" s="1">
        <f t="shared" si="3"/>
        <v>141</v>
      </c>
      <c r="M8" s="1">
        <f t="shared" si="3"/>
        <v>141</v>
      </c>
      <c r="N8" s="8">
        <f>SUM(N6:N7)</f>
        <v>1700</v>
      </c>
      <c r="O8" s="2"/>
    </row>
    <row r="11" spans="1:15" x14ac:dyDescent="0.2">
      <c r="A11" s="4" t="s">
        <v>18</v>
      </c>
      <c r="B11" s="1">
        <f>N2+N6</f>
        <v>5400</v>
      </c>
    </row>
    <row r="12" spans="1:15" x14ac:dyDescent="0.2">
      <c r="A12" s="4" t="s">
        <v>19</v>
      </c>
      <c r="B12" s="1">
        <f>N3+N7</f>
        <v>1000</v>
      </c>
    </row>
    <row r="13" spans="1:15" x14ac:dyDescent="0.2">
      <c r="B13" s="1">
        <f>SUM(B11:B12)</f>
        <v>6400</v>
      </c>
    </row>
    <row r="16" spans="1:15" x14ac:dyDescent="0.2">
      <c r="B16" s="1" t="s">
        <v>47</v>
      </c>
      <c r="C16" s="1" t="s">
        <v>48</v>
      </c>
    </row>
    <row r="17" spans="1:3" ht="15.75" x14ac:dyDescent="0.25">
      <c r="A17" s="16" t="s">
        <v>20</v>
      </c>
    </row>
    <row r="18" spans="1:3" x14ac:dyDescent="0.2">
      <c r="A18" s="15" t="s">
        <v>21</v>
      </c>
      <c r="B18" s="13">
        <v>44912.277598715635</v>
      </c>
      <c r="C18" s="13">
        <v>44912.277598715635</v>
      </c>
    </row>
    <row r="19" spans="1:3" x14ac:dyDescent="0.2">
      <c r="A19" s="15" t="s">
        <v>22</v>
      </c>
      <c r="B19" s="13">
        <v>13926.936137133196</v>
      </c>
      <c r="C19" s="13">
        <v>13926.936137133196</v>
      </c>
    </row>
    <row r="20" spans="1:3" x14ac:dyDescent="0.2">
      <c r="A20" s="15" t="s">
        <v>23</v>
      </c>
      <c r="B20" s="13">
        <v>2315.6871820602137</v>
      </c>
      <c r="C20" s="13">
        <v>2315.6871820602137</v>
      </c>
    </row>
    <row r="21" spans="1:3" x14ac:dyDescent="0.2">
      <c r="A21" s="15" t="s">
        <v>24</v>
      </c>
      <c r="B21" s="13">
        <v>0</v>
      </c>
      <c r="C21" s="13">
        <v>0</v>
      </c>
    </row>
    <row r="22" spans="1:3" x14ac:dyDescent="0.2">
      <c r="A22" s="15" t="s">
        <v>25</v>
      </c>
      <c r="B22" s="13">
        <v>0</v>
      </c>
      <c r="C22" s="13">
        <v>0</v>
      </c>
    </row>
    <row r="23" spans="1:3" ht="15.75" x14ac:dyDescent="0.25">
      <c r="A23" s="17" t="s">
        <v>26</v>
      </c>
    </row>
    <row r="24" spans="1:3" x14ac:dyDescent="0.2">
      <c r="A24" s="15" t="s">
        <v>27</v>
      </c>
      <c r="B24" s="13">
        <v>1185.6400191482926</v>
      </c>
      <c r="C24" s="13">
        <v>1185.6400191482926</v>
      </c>
    </row>
    <row r="25" spans="1:3" x14ac:dyDescent="0.2">
      <c r="A25" s="15" t="s">
        <v>28</v>
      </c>
      <c r="B25" s="13">
        <v>0</v>
      </c>
      <c r="C25" s="13">
        <v>0</v>
      </c>
    </row>
    <row r="26" spans="1:3" ht="15.75" x14ac:dyDescent="0.25">
      <c r="A26" s="16" t="s">
        <v>29</v>
      </c>
      <c r="B26" s="13">
        <v>62340.54093705734</v>
      </c>
      <c r="C26" s="13">
        <v>62340.54093705734</v>
      </c>
    </row>
    <row r="28" spans="1:3" ht="15.75" x14ac:dyDescent="0.25">
      <c r="A28" s="16" t="s">
        <v>30</v>
      </c>
      <c r="B28" s="13">
        <v>1246.8108187411469</v>
      </c>
      <c r="C28" s="13">
        <v>1246.8108187411469</v>
      </c>
    </row>
    <row r="29" spans="1:3" ht="15.75" x14ac:dyDescent="0.25">
      <c r="A29" s="19" t="s">
        <v>31</v>
      </c>
      <c r="B29" s="13">
        <v>63587.351755798489</v>
      </c>
      <c r="C29" s="13">
        <v>63587.351755798489</v>
      </c>
    </row>
    <row r="31" spans="1:3" x14ac:dyDescent="0.2">
      <c r="A31" s="20" t="s">
        <v>32</v>
      </c>
      <c r="B31" s="13">
        <v>1907.6205526739545</v>
      </c>
      <c r="C31" s="13">
        <v>1907.6205526739545</v>
      </c>
    </row>
    <row r="32" spans="1:3" ht="15.75" x14ac:dyDescent="0.25">
      <c r="A32" s="27" t="s">
        <v>33</v>
      </c>
      <c r="B32" s="13">
        <v>65494.972308472446</v>
      </c>
      <c r="C32" s="13">
        <v>65494.972308472446</v>
      </c>
    </row>
    <row r="33" spans="1:3" x14ac:dyDescent="0.2">
      <c r="A33" s="13" t="s">
        <v>34</v>
      </c>
      <c r="B33" s="13">
        <v>3274.7486154236226</v>
      </c>
      <c r="C33" s="13">
        <v>3274.7486154236226</v>
      </c>
    </row>
    <row r="34" spans="1:3" ht="15.75" x14ac:dyDescent="0.25">
      <c r="A34" s="12"/>
    </row>
    <row r="35" spans="1:3" ht="15.75" x14ac:dyDescent="0.25">
      <c r="A35" s="21" t="s">
        <v>35</v>
      </c>
      <c r="B35" s="13">
        <v>68769.720923896064</v>
      </c>
      <c r="C35" s="13">
        <v>68769.720923896064</v>
      </c>
    </row>
    <row r="36" spans="1:3" x14ac:dyDescent="0.2">
      <c r="A36" s="1" t="s">
        <v>36</v>
      </c>
      <c r="B36" s="13">
        <v>2750.7888369558427</v>
      </c>
      <c r="C36" s="13">
        <v>2750.7888369558427</v>
      </c>
    </row>
    <row r="37" spans="1:3" ht="15.75" x14ac:dyDescent="0.25">
      <c r="A37" s="26" t="s">
        <v>44</v>
      </c>
      <c r="B37" s="13">
        <v>71520.509760851914</v>
      </c>
      <c r="C37" s="13">
        <v>71520.509760851914</v>
      </c>
    </row>
    <row r="39" spans="1:3" ht="15.75" x14ac:dyDescent="0.25">
      <c r="A39" s="26" t="s">
        <v>37</v>
      </c>
      <c r="B39" s="25">
        <f>B37+C37</f>
        <v>143041.01952170383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4" workbookViewId="0">
      <selection activeCell="H35" sqref="H35"/>
    </sheetView>
  </sheetViews>
  <sheetFormatPr baseColWidth="10" defaultRowHeight="12.75" x14ac:dyDescent="0.2"/>
  <cols>
    <col min="1" max="1" width="33" customWidth="1"/>
    <col min="2" max="2" width="11.7109375" bestFit="1" customWidth="1"/>
  </cols>
  <sheetData>
    <row r="1" spans="1:11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16</v>
      </c>
      <c r="K1" s="3" t="s">
        <v>17</v>
      </c>
    </row>
    <row r="2" spans="1:11" x14ac:dyDescent="0.2">
      <c r="A2" s="4" t="s">
        <v>12</v>
      </c>
      <c r="B2" s="10">
        <v>352</v>
      </c>
      <c r="C2" s="10">
        <v>352</v>
      </c>
      <c r="D2" s="10">
        <v>352</v>
      </c>
      <c r="E2" s="10">
        <v>352</v>
      </c>
      <c r="F2" s="10">
        <v>352</v>
      </c>
      <c r="G2" s="10">
        <v>352</v>
      </c>
      <c r="H2" s="10">
        <v>352</v>
      </c>
      <c r="I2" s="10">
        <v>352</v>
      </c>
      <c r="J2" s="1">
        <f>B2+C2+D2+E2+F2+G2+H2+I2</f>
        <v>2816</v>
      </c>
      <c r="K2" s="7">
        <v>0.9</v>
      </c>
    </row>
    <row r="3" spans="1:11" x14ac:dyDescent="0.2">
      <c r="A3" s="4" t="s">
        <v>13</v>
      </c>
      <c r="B3" s="10">
        <v>40</v>
      </c>
      <c r="C3" s="10">
        <v>40</v>
      </c>
      <c r="D3" s="10">
        <v>40</v>
      </c>
      <c r="E3" s="10">
        <v>40</v>
      </c>
      <c r="F3" s="10">
        <v>40</v>
      </c>
      <c r="G3" s="10">
        <v>40</v>
      </c>
      <c r="H3" s="10">
        <v>40</v>
      </c>
      <c r="I3" s="10">
        <v>40</v>
      </c>
      <c r="J3" s="1">
        <f>B3+C3+D3+E3+F3+G3+H3+I3</f>
        <v>320</v>
      </c>
      <c r="K3" s="7">
        <v>0.1</v>
      </c>
    </row>
    <row r="4" spans="1:11" x14ac:dyDescent="0.2">
      <c r="A4" s="5"/>
      <c r="B4" s="1">
        <f t="shared" ref="B4" si="0">SUM(B2:B3)</f>
        <v>392</v>
      </c>
      <c r="C4" s="1">
        <f t="shared" ref="C4:I4" si="1">SUM(C2:C3)</f>
        <v>392</v>
      </c>
      <c r="D4" s="1">
        <f t="shared" si="1"/>
        <v>392</v>
      </c>
      <c r="E4" s="1">
        <f t="shared" si="1"/>
        <v>392</v>
      </c>
      <c r="F4" s="1">
        <f t="shared" si="1"/>
        <v>392</v>
      </c>
      <c r="G4" s="1">
        <f t="shared" si="1"/>
        <v>392</v>
      </c>
      <c r="H4" s="1">
        <f t="shared" si="1"/>
        <v>392</v>
      </c>
      <c r="I4" s="1">
        <f t="shared" si="1"/>
        <v>392</v>
      </c>
      <c r="J4" s="8">
        <f>SUM(J2:J3)</f>
        <v>3136</v>
      </c>
      <c r="K4" s="2"/>
    </row>
    <row r="5" spans="1:11" x14ac:dyDescent="0.2">
      <c r="B5" s="9"/>
      <c r="C5" s="9"/>
      <c r="D5" s="9"/>
      <c r="E5" s="9"/>
      <c r="F5" s="9"/>
      <c r="G5" s="9"/>
      <c r="H5" s="9"/>
      <c r="I5" s="9"/>
      <c r="K5" s="2"/>
    </row>
    <row r="6" spans="1:11" x14ac:dyDescent="0.2">
      <c r="A6" s="4" t="s">
        <v>14</v>
      </c>
      <c r="B6" s="10">
        <v>98</v>
      </c>
      <c r="C6" s="10">
        <v>98</v>
      </c>
      <c r="D6" s="10">
        <v>98</v>
      </c>
      <c r="E6" s="10">
        <v>98</v>
      </c>
      <c r="F6" s="10">
        <v>98</v>
      </c>
      <c r="G6" s="10">
        <v>98</v>
      </c>
      <c r="H6" s="10">
        <v>98</v>
      </c>
      <c r="I6" s="10">
        <v>98</v>
      </c>
      <c r="J6" s="1">
        <f>B6+C6+D6+E6+F6+G6+H6+I6</f>
        <v>784</v>
      </c>
      <c r="K6" s="7">
        <v>0.7</v>
      </c>
    </row>
    <row r="7" spans="1:11" x14ac:dyDescent="0.2">
      <c r="A7" s="4" t="s">
        <v>15</v>
      </c>
      <c r="B7" s="10">
        <v>44</v>
      </c>
      <c r="C7" s="10">
        <v>44</v>
      </c>
      <c r="D7" s="10">
        <v>44</v>
      </c>
      <c r="E7" s="10">
        <v>44</v>
      </c>
      <c r="F7" s="10">
        <v>44</v>
      </c>
      <c r="G7" s="10">
        <v>44</v>
      </c>
      <c r="H7" s="10">
        <v>44</v>
      </c>
      <c r="I7" s="10">
        <v>44</v>
      </c>
      <c r="J7" s="1">
        <f>B7+C7+D7+E7+F7+G7+H7+I7</f>
        <v>352</v>
      </c>
      <c r="K7" s="7">
        <v>0.3</v>
      </c>
    </row>
    <row r="8" spans="1:11" x14ac:dyDescent="0.2">
      <c r="B8" s="1">
        <f t="shared" ref="B8" si="2">SUM(B6:B7)</f>
        <v>142</v>
      </c>
      <c r="C8" s="1">
        <f t="shared" ref="C8:I8" si="3">SUM(C6:C7)</f>
        <v>142</v>
      </c>
      <c r="D8" s="1">
        <f t="shared" si="3"/>
        <v>142</v>
      </c>
      <c r="E8" s="1">
        <f t="shared" si="3"/>
        <v>142</v>
      </c>
      <c r="F8" s="1">
        <f t="shared" si="3"/>
        <v>142</v>
      </c>
      <c r="G8" s="1">
        <f t="shared" si="3"/>
        <v>142</v>
      </c>
      <c r="H8" s="1">
        <f t="shared" si="3"/>
        <v>142</v>
      </c>
      <c r="I8" s="1">
        <f t="shared" si="3"/>
        <v>142</v>
      </c>
      <c r="J8" s="8">
        <f>SUM(J6:J7)</f>
        <v>1136</v>
      </c>
      <c r="K8" s="2"/>
    </row>
    <row r="11" spans="1:11" x14ac:dyDescent="0.2">
      <c r="A11" s="4" t="s">
        <v>18</v>
      </c>
      <c r="B11" s="1">
        <f>J2+J6</f>
        <v>3600</v>
      </c>
    </row>
    <row r="12" spans="1:11" x14ac:dyDescent="0.2">
      <c r="A12" s="4" t="s">
        <v>19</v>
      </c>
      <c r="B12" s="1">
        <f>J3+J7</f>
        <v>672</v>
      </c>
    </row>
    <row r="13" spans="1:11" x14ac:dyDescent="0.2">
      <c r="B13" s="1">
        <f>SUM(B11:B12)</f>
        <v>4272</v>
      </c>
    </row>
    <row r="16" spans="1:11" x14ac:dyDescent="0.2">
      <c r="A16" s="36" t="s">
        <v>38</v>
      </c>
      <c r="B16" s="36"/>
    </row>
    <row r="17" spans="1:2" ht="15.75" x14ac:dyDescent="0.25">
      <c r="A17" s="23" t="s">
        <v>20</v>
      </c>
    </row>
    <row r="18" spans="1:2" x14ac:dyDescent="0.2">
      <c r="A18" s="15" t="s">
        <v>21</v>
      </c>
      <c r="B18" s="13">
        <v>44912.277598715635</v>
      </c>
    </row>
    <row r="19" spans="1:2" x14ac:dyDescent="0.2">
      <c r="A19" s="15" t="s">
        <v>22</v>
      </c>
      <c r="B19" s="13">
        <v>13926.936137133196</v>
      </c>
    </row>
    <row r="20" spans="1:2" x14ac:dyDescent="0.2">
      <c r="A20" s="15" t="s">
        <v>23</v>
      </c>
      <c r="B20" s="13">
        <v>2315.6871820602137</v>
      </c>
    </row>
    <row r="21" spans="1:2" x14ac:dyDescent="0.2">
      <c r="A21" s="15" t="s">
        <v>24</v>
      </c>
      <c r="B21" s="13">
        <v>0</v>
      </c>
    </row>
    <row r="22" spans="1:2" x14ac:dyDescent="0.2">
      <c r="A22" s="15" t="s">
        <v>25</v>
      </c>
      <c r="B22" s="13">
        <v>0</v>
      </c>
    </row>
    <row r="23" spans="1:2" ht="15.75" x14ac:dyDescent="0.25">
      <c r="A23" s="18" t="s">
        <v>26</v>
      </c>
    </row>
    <row r="24" spans="1:2" x14ac:dyDescent="0.2">
      <c r="A24" s="15" t="s">
        <v>27</v>
      </c>
      <c r="B24" s="13">
        <v>1185.6400191482926</v>
      </c>
    </row>
    <row r="25" spans="1:2" x14ac:dyDescent="0.2">
      <c r="A25" s="15" t="s">
        <v>28</v>
      </c>
      <c r="B25" s="13">
        <v>0</v>
      </c>
    </row>
    <row r="26" spans="1:2" ht="15.75" x14ac:dyDescent="0.25">
      <c r="A26" s="16" t="s">
        <v>29</v>
      </c>
      <c r="B26" s="13">
        <v>62340.54093705734</v>
      </c>
    </row>
    <row r="28" spans="1:2" ht="15.75" x14ac:dyDescent="0.25">
      <c r="A28" s="16" t="s">
        <v>30</v>
      </c>
      <c r="B28" s="13">
        <v>1246.8108187411469</v>
      </c>
    </row>
    <row r="29" spans="1:2" ht="15.75" x14ac:dyDescent="0.25">
      <c r="A29" s="19" t="s">
        <v>31</v>
      </c>
      <c r="B29" s="13">
        <v>63587.351755798489</v>
      </c>
    </row>
    <row r="31" spans="1:2" x14ac:dyDescent="0.2">
      <c r="A31" s="4" t="s">
        <v>32</v>
      </c>
      <c r="B31" s="13">
        <v>1907.6205526739545</v>
      </c>
    </row>
    <row r="32" spans="1:2" ht="15.75" x14ac:dyDescent="0.25">
      <c r="A32" s="21" t="s">
        <v>33</v>
      </c>
      <c r="B32" s="13">
        <v>65494.972308472446</v>
      </c>
    </row>
    <row r="33" spans="1:2" x14ac:dyDescent="0.2">
      <c r="A33" s="1" t="s">
        <v>34</v>
      </c>
      <c r="B33" s="13">
        <v>3274.7486154236226</v>
      </c>
    </row>
    <row r="34" spans="1:2" ht="15.75" x14ac:dyDescent="0.25">
      <c r="A34" s="12"/>
    </row>
    <row r="35" spans="1:2" ht="15.75" x14ac:dyDescent="0.25">
      <c r="A35" s="21" t="s">
        <v>35</v>
      </c>
      <c r="B35" s="13">
        <v>68769.720923896064</v>
      </c>
    </row>
    <row r="36" spans="1:2" x14ac:dyDescent="0.2">
      <c r="A36" t="s">
        <v>36</v>
      </c>
      <c r="B36" s="13">
        <v>2750.7888369558427</v>
      </c>
    </row>
    <row r="37" spans="1:2" ht="15.75" x14ac:dyDescent="0.25">
      <c r="A37" s="21" t="s">
        <v>49</v>
      </c>
      <c r="B37" s="13">
        <v>71520.509760851914</v>
      </c>
    </row>
    <row r="39" spans="1:2" x14ac:dyDescent="0.2">
      <c r="A39" s="24" t="s">
        <v>39</v>
      </c>
      <c r="B39" s="13">
        <f>B37+B37</f>
        <v>143041.01952170383</v>
      </c>
    </row>
    <row r="40" spans="1:2" x14ac:dyDescent="0.2">
      <c r="A40" s="24" t="s">
        <v>40</v>
      </c>
      <c r="B40" s="13">
        <f>B39/12</f>
        <v>11920.084960141985</v>
      </c>
    </row>
    <row r="41" spans="1:2" x14ac:dyDescent="0.2">
      <c r="A41" s="22" t="s">
        <v>50</v>
      </c>
      <c r="B41" s="25">
        <f>B40*8</f>
        <v>95360.67968113588</v>
      </c>
    </row>
    <row r="47" spans="1:2" x14ac:dyDescent="0.2">
      <c r="B47" s="11"/>
    </row>
  </sheetData>
  <mergeCells count="1"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Sumatori pressupost licitació</vt:lpstr>
      <vt:lpstr>Sous</vt:lpstr>
      <vt:lpstr>2023</vt:lpstr>
      <vt:lpstr>2024</vt:lpstr>
      <vt:lpstr>2025</vt:lpstr>
      <vt:lpstr>2026</vt:lpstr>
      <vt:lpstr>2027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Carme Pratdesaba Doltra</cp:lastModifiedBy>
  <cp:lastPrinted>2019-11-06T12:38:18Z</cp:lastPrinted>
  <dcterms:created xsi:type="dcterms:W3CDTF">2012-01-27T21:21:52Z</dcterms:created>
  <dcterms:modified xsi:type="dcterms:W3CDTF">2023-03-16T10:26:28Z</dcterms:modified>
</cp:coreProperties>
</file>