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backupFile="1" hidePivotFieldList="1"/>
  <mc:AlternateContent xmlns:mc="http://schemas.openxmlformats.org/markup-compatibility/2006">
    <mc:Choice Requires="x15">
      <x15ac:absPath xmlns:x15ac="http://schemas.microsoft.com/office/spreadsheetml/2010/11/ac" url="C:\Users\LHORTELANO\Desktop\Crea una carpeta\"/>
    </mc:Choice>
  </mc:AlternateContent>
  <xr:revisionPtr revIDLastSave="0" documentId="8_{8D118DD1-AE24-4190-8A2B-866EAF6F7D59}" xr6:coauthVersionLast="36" xr6:coauthVersionMax="36" xr10:uidLastSave="{00000000-0000-0000-0000-000000000000}"/>
  <bookViews>
    <workbookView xWindow="28680" yWindow="-120" windowWidth="15600" windowHeight="11760" tabRatio="920" xr2:uid="{00000000-000D-0000-FFFF-FFFF00000000}"/>
  </bookViews>
  <sheets>
    <sheet name="Cost Anual" sheetId="43" r:id="rId1"/>
    <sheet name="Cost Parcial" sheetId="45" r:id="rId2"/>
    <sheet name="Maq Amort" sheetId="51" r:id="rId3"/>
    <sheet name="Taula_Amort_Actual" sheetId="54" r:id="rId4"/>
    <sheet name="Taula_Amort_Nova" sheetId="53" r:id="rId5"/>
    <sheet name="Maq Nova" sheetId="52" r:id="rId6"/>
    <sheet name="% persones discapacitat" sheetId="55" r:id="rId7"/>
  </sheets>
  <externalReferences>
    <externalReference r:id="rId8"/>
    <externalReference r:id="rId9"/>
    <externalReference r:id="rId10"/>
  </externalReferences>
  <definedNames>
    <definedName name="_Fill" localSheetId="3" hidden="1">#REF!</definedName>
    <definedName name="_Fill" localSheetId="4" hidden="1">#REF!</definedName>
    <definedName name="_Fill" hidden="1">#REF!</definedName>
    <definedName name="amr" localSheetId="3">#REF!</definedName>
    <definedName name="amr" localSheetId="4">#REF!</definedName>
    <definedName name="amr">#REF!</definedName>
    <definedName name="_xlnm.Print_Area" localSheetId="0">'Cost Anual'!$A$1:$N$43</definedName>
    <definedName name="_xlnm.Print_Area" localSheetId="1">'Cost Parcial'!$A$1:$BF$201</definedName>
    <definedName name="_xlnm.Print_Area" localSheetId="5">'Maq Nova'!$A$1:$L$40</definedName>
    <definedName name="_xlnm.Print_Area" localSheetId="3">Taula_Amort_Actual!$B$2:$Q$26,Taula_Amort_Actual!$S$8:$EU$25</definedName>
    <definedName name="_xlnm.Print_Area" localSheetId="4">Taula_Amort_Nova!$B$2:$Q$44,Taula_Amort_Nova!$S$8:$EU$43</definedName>
    <definedName name="BI" localSheetId="3">[1]PARÀMETRES!$F$14</definedName>
    <definedName name="BI" localSheetId="4">[1]PARÀMETRES!$F$14</definedName>
    <definedName name="BI">#REF!</definedName>
    <definedName name="CC" localSheetId="3">[1]PARÀMETRES!$F$16</definedName>
    <definedName name="CC" localSheetId="4">[1]PARÀMETRES!$F$16</definedName>
    <definedName name="CC">#REF!</definedName>
    <definedName name="CS" localSheetId="3">#REF!</definedName>
    <definedName name="CS" localSheetId="4">#REF!</definedName>
    <definedName name="CS">#REF!</definedName>
    <definedName name="DG" localSheetId="3">[1]PARÀMETRES!$F$15</definedName>
    <definedName name="DG" localSheetId="4">[1]PARÀMETRES!$F$15</definedName>
    <definedName name="DG">#REF!</definedName>
    <definedName name="dies_conveni" localSheetId="3">[1]Dies!$B$21</definedName>
    <definedName name="dies_conveni" localSheetId="4">[1]Dies!$B$21</definedName>
    <definedName name="dies_conveni">#REF!</definedName>
    <definedName name="GASOIL" localSheetId="3">[1]PARÀMETRES!$F$19</definedName>
    <definedName name="GASOIL" localSheetId="4">[1]PARÀMETRES!$F$19</definedName>
    <definedName name="GASOIL">#REF!</definedName>
    <definedName name="GASOLINA" localSheetId="3">[1]PARÀMETRES!$F$41</definedName>
    <definedName name="GASOLINA" localSheetId="4">[1]PARÀMETRES!$F$41</definedName>
    <definedName name="GASOLINA">#REF!</definedName>
    <definedName name="Hab" localSheetId="3">[2]Recollida!$E$10</definedName>
    <definedName name="Hab" localSheetId="4">[2]Recollida!$E$10</definedName>
    <definedName name="Hab">[3]Recollida!$E$10</definedName>
    <definedName name="hores_dia" localSheetId="3">[1]PARÀMETRES!$F$29</definedName>
    <definedName name="hores_dia" localSheetId="4">[1]PARÀMETRES!$F$29</definedName>
    <definedName name="hores_dia">#REF!</definedName>
    <definedName name="hores_dia2" localSheetId="3">#REF!</definedName>
    <definedName name="hores_dia2" localSheetId="4">#REF!</definedName>
    <definedName name="hores_dia2">#REF!</definedName>
    <definedName name="Inversions" localSheetId="3">#REF!</definedName>
    <definedName name="Inversions" localSheetId="4">#REF!</definedName>
    <definedName name="Inversions">#REF!</definedName>
    <definedName name="IVA" localSheetId="3">[1]PARÀMETRES!$F$18</definedName>
    <definedName name="IVA" localSheetId="4">[1]PARÀMETRES!$F$18</definedName>
    <definedName name="IVA">#REF!</definedName>
    <definedName name="Maq" localSheetId="3">[1]BD!$A$4:$AG$580</definedName>
    <definedName name="Maq" localSheetId="4">[1]BD!$A$4:$AG$580</definedName>
    <definedName name="Maq">#REF!</definedName>
    <definedName name="Mezcla" localSheetId="3">[1]PARÀMETRES!$F$43</definedName>
    <definedName name="Mezcla" localSheetId="4">[1]PARÀMETRES!$F$43</definedName>
    <definedName name="Mezcla">#REF!</definedName>
    <definedName name="PT" localSheetId="3">#REF!</definedName>
    <definedName name="PT" localSheetId="4">#REF!</definedName>
    <definedName name="PT">#REF!</definedName>
    <definedName name="seguro0" localSheetId="3">[1]PARÀMETRES!$F$33</definedName>
    <definedName name="seguro0" localSheetId="4">[1]PARÀMETRES!$F$33</definedName>
    <definedName name="seguro0">#REF!</definedName>
    <definedName name="seguro1" localSheetId="3">[1]PARÀMETRES!$F$35</definedName>
    <definedName name="seguro1" localSheetId="4">[1]PARÀMETRES!$F$35</definedName>
    <definedName name="seguro1">#REF!</definedName>
    <definedName name="seguro2" localSheetId="3">[1]PARÀMETRES!$F$36</definedName>
    <definedName name="seguro2" localSheetId="4">[1]PARÀMETRES!$F$36</definedName>
    <definedName name="seguro2">#REF!</definedName>
    <definedName name="seguro3" localSheetId="3">[1]PARÀMETRES!$F$37</definedName>
    <definedName name="seguro3" localSheetId="4">[1]PARÀMETRES!$F$37</definedName>
    <definedName name="seguro3">#REF!</definedName>
    <definedName name="seguro4" localSheetId="3">[1]PARÀMETRES!$F$38</definedName>
    <definedName name="seguro4" localSheetId="4">[1]PARÀMETRES!$F$38</definedName>
    <definedName name="seguro4">#REF!</definedName>
    <definedName name="seguro5" localSheetId="3">#REF!</definedName>
    <definedName name="seguro5" localSheetId="4">#REF!</definedName>
    <definedName name="seguro5">#REF!</definedName>
    <definedName name="seguro6" localSheetId="3">[1]PARÀMETRES!$F$34</definedName>
    <definedName name="seguro6" localSheetId="4">[1]PARÀMETRES!$F$34</definedName>
    <definedName name="seguro6">#REF!</definedName>
    <definedName name="Serveis" localSheetId="3">'[1]Llistat serveis'!$B$2:$F$26</definedName>
    <definedName name="Serveis" localSheetId="4">'[1]Llistat serveis'!$B$2:$F$26</definedName>
    <definedName name="Serveis">#REF!</definedName>
    <definedName name="TA" localSheetId="3">#REF!</definedName>
    <definedName name="TA" localSheetId="4">#REF!</definedName>
    <definedName name="TA">#REF!</definedName>
    <definedName name="TB" localSheetId="3">#REF!</definedName>
    <definedName name="TB" localSheetId="4">#REF!</definedName>
    <definedName name="TB">#REF!</definedName>
    <definedName name="TH" localSheetId="3">#REF!</definedName>
    <definedName name="TH" localSheetId="4">#REF!</definedName>
    <definedName name="TH">#REF!</definedName>
    <definedName name="tipos" localSheetId="3">[1]PARÀMETRES!$F$13</definedName>
    <definedName name="tipos" localSheetId="4">[1]PARÀMETRES!$F$13</definedName>
    <definedName name="tipos">#REF!</definedName>
    <definedName name="TP" localSheetId="3">#REF!</definedName>
    <definedName name="TP" localSheetId="4">#REF!</definedName>
    <definedName name="TP">#REF!</definedName>
    <definedName name="Unit_pers" localSheetId="3">#REF!</definedName>
    <definedName name="Unit_pers" localSheetId="4">#REF!</definedName>
    <definedName name="Unit_pers">#REF!</definedName>
    <definedName name="vestuari" localSheetId="3">#REF!</definedName>
    <definedName name="vestuari" localSheetId="4">#REF!</definedName>
    <definedName name="vestuari">#REF!</definedName>
  </definedNames>
  <calcPr calcId="191029"/>
  <fileRecoveryPr autoRecover="0"/>
</workbook>
</file>

<file path=xl/calcChain.xml><?xml version="1.0" encoding="utf-8"?>
<calcChain xmlns="http://schemas.openxmlformats.org/spreadsheetml/2006/main">
  <c r="G39" i="53" l="1"/>
  <c r="H39" i="53"/>
  <c r="Q39" i="53"/>
  <c r="S39" i="53"/>
  <c r="B43" i="52"/>
  <c r="I43" i="52"/>
  <c r="I44" i="52" s="1"/>
  <c r="G43" i="52"/>
  <c r="J43" i="52" s="1"/>
  <c r="J39" i="53" l="1"/>
  <c r="L39" i="53" s="1"/>
  <c r="J44" i="52"/>
  <c r="O39" i="53" l="1"/>
  <c r="P39" i="53" s="1"/>
  <c r="T39" i="53"/>
  <c r="U39" i="53" s="1"/>
  <c r="V39" i="53" s="1"/>
  <c r="W39" i="53" s="1"/>
  <c r="X39" i="53" s="1"/>
  <c r="Y39" i="53" s="1"/>
  <c r="Z39" i="53" s="1"/>
  <c r="AA39" i="53" s="1"/>
  <c r="AB39" i="53" s="1"/>
  <c r="AC39" i="53" s="1"/>
  <c r="AD39" i="53" s="1"/>
  <c r="AE39" i="53" s="1"/>
  <c r="AF39" i="53" s="1"/>
  <c r="AG39" i="53" s="1"/>
  <c r="AH39" i="53" s="1"/>
  <c r="AI39" i="53" s="1"/>
  <c r="AJ39" i="53" s="1"/>
  <c r="AK39" i="53" s="1"/>
  <c r="AL39" i="53" s="1"/>
  <c r="AM39" i="53" s="1"/>
  <c r="AN39" i="53" s="1"/>
  <c r="AO39" i="53" s="1"/>
  <c r="AP39" i="53" s="1"/>
  <c r="AQ39" i="53" s="1"/>
  <c r="AR39" i="53" s="1"/>
  <c r="AS39" i="53" s="1"/>
  <c r="AT39" i="53" s="1"/>
  <c r="AU39" i="53" s="1"/>
  <c r="AV39" i="53" s="1"/>
  <c r="AW39" i="53" s="1"/>
  <c r="AX39" i="53" s="1"/>
  <c r="AY39" i="53" s="1"/>
  <c r="AZ39" i="53" s="1"/>
  <c r="BA39" i="53" s="1"/>
  <c r="BB39" i="53" s="1"/>
  <c r="BC39" i="53" s="1"/>
  <c r="BD39" i="53" s="1"/>
  <c r="BE39" i="53" s="1"/>
  <c r="BF39" i="53" s="1"/>
  <c r="BG39" i="53" s="1"/>
  <c r="BH39" i="53" s="1"/>
  <c r="BI39" i="53" s="1"/>
  <c r="BJ39" i="53" s="1"/>
  <c r="BK39" i="53" s="1"/>
  <c r="BL39" i="53" s="1"/>
  <c r="BM39" i="53" s="1"/>
  <c r="BN39" i="53" s="1"/>
  <c r="BO39" i="53" s="1"/>
  <c r="BP39" i="53" s="1"/>
  <c r="BQ39" i="53" s="1"/>
  <c r="BR39" i="53" s="1"/>
  <c r="BS39" i="53" s="1"/>
  <c r="BT39" i="53" s="1"/>
  <c r="BU39" i="53" s="1"/>
  <c r="BV39" i="53" s="1"/>
  <c r="BW39" i="53" s="1"/>
  <c r="BX39" i="53" s="1"/>
  <c r="BY39" i="53" s="1"/>
  <c r="BZ39" i="53" s="1"/>
  <c r="CA39" i="53" s="1"/>
  <c r="CB39" i="53" s="1"/>
  <c r="CC39" i="53" s="1"/>
  <c r="CD39" i="53" s="1"/>
  <c r="CE39" i="53" s="1"/>
  <c r="CF39" i="53" s="1"/>
  <c r="CG39" i="53" s="1"/>
  <c r="CH39" i="53" s="1"/>
  <c r="CI39" i="53" s="1"/>
  <c r="CJ39" i="53" s="1"/>
  <c r="CK39" i="53" s="1"/>
  <c r="CL39" i="53" s="1"/>
  <c r="CM39" i="53" s="1"/>
  <c r="CN39" i="53" s="1"/>
  <c r="CO39" i="53" s="1"/>
  <c r="CP39" i="53" s="1"/>
  <c r="CQ39" i="53" s="1"/>
  <c r="CR39" i="53" s="1"/>
  <c r="CS39" i="53" s="1"/>
  <c r="CT39" i="53" s="1"/>
  <c r="CU39" i="53" s="1"/>
  <c r="CV39" i="53" s="1"/>
  <c r="CW39" i="53" s="1"/>
  <c r="CX39" i="53" s="1"/>
  <c r="CY39" i="53" s="1"/>
  <c r="CZ39" i="53" s="1"/>
  <c r="DA39" i="53" s="1"/>
  <c r="DB39" i="53" s="1"/>
  <c r="DC39" i="53" s="1"/>
  <c r="DD39" i="53" s="1"/>
  <c r="DE39" i="53" s="1"/>
  <c r="DF39" i="53" s="1"/>
  <c r="DG39" i="53" s="1"/>
  <c r="DH39" i="53" s="1"/>
  <c r="DI39" i="53" s="1"/>
  <c r="DJ39" i="53" s="1"/>
  <c r="DK39" i="53" s="1"/>
  <c r="DL39" i="53" s="1"/>
  <c r="DM39" i="53" s="1"/>
  <c r="DN39" i="53" s="1"/>
  <c r="DO39" i="53" s="1"/>
  <c r="DP39" i="53" s="1"/>
  <c r="DQ39" i="53" s="1"/>
  <c r="DR39" i="53" s="1"/>
  <c r="DS39" i="53" s="1"/>
  <c r="DT39" i="53" s="1"/>
  <c r="DU39" i="53" s="1"/>
  <c r="DV39" i="53" s="1"/>
  <c r="DW39" i="53" s="1"/>
  <c r="DX39" i="53" s="1"/>
  <c r="DY39" i="53" s="1"/>
  <c r="DZ39" i="53" s="1"/>
  <c r="EA39" i="53" s="1"/>
  <c r="EB39" i="53" s="1"/>
  <c r="EC39" i="53" s="1"/>
  <c r="ED39" i="53" s="1"/>
  <c r="EE39" i="53" s="1"/>
  <c r="EF39" i="53" s="1"/>
  <c r="EG39" i="53" s="1"/>
  <c r="EH39" i="53" s="1"/>
  <c r="EI39" i="53" s="1"/>
  <c r="EJ39" i="53" s="1"/>
  <c r="EK39" i="53" s="1"/>
  <c r="EL39" i="53" s="1"/>
  <c r="EM39" i="53" s="1"/>
  <c r="EN39" i="53" s="1"/>
  <c r="EO39" i="53" s="1"/>
  <c r="EP39" i="53" s="1"/>
  <c r="EQ39" i="53" s="1"/>
  <c r="ER39" i="53" s="1"/>
  <c r="ES39" i="53" s="1"/>
  <c r="ET39" i="53" s="1"/>
  <c r="EU39" i="53" s="1"/>
  <c r="R148" i="45"/>
  <c r="R152" i="45" s="1"/>
  <c r="R87" i="45"/>
  <c r="R86" i="45"/>
  <c r="Q191" i="45"/>
  <c r="U191" i="45" s="1"/>
  <c r="U148" i="45"/>
  <c r="Q148" i="45"/>
  <c r="U87" i="45"/>
  <c r="Q87" i="45"/>
  <c r="Q86" i="45"/>
  <c r="U86" i="45" s="1"/>
  <c r="Q52" i="45"/>
  <c r="U52" i="45" s="1"/>
  <c r="Q53" i="45"/>
  <c r="R53" i="45" s="1"/>
  <c r="Q54" i="45"/>
  <c r="R54" i="45" s="1"/>
  <c r="Q55" i="45"/>
  <c r="U55" i="45" s="1"/>
  <c r="Q56" i="45"/>
  <c r="U56" i="45" s="1"/>
  <c r="Q57" i="45"/>
  <c r="U57" i="45" s="1"/>
  <c r="Q51" i="45"/>
  <c r="U51" i="45" s="1"/>
  <c r="Q13" i="45"/>
  <c r="Q15" i="45"/>
  <c r="U15" i="45" s="1"/>
  <c r="Q16" i="45"/>
  <c r="U16" i="45" s="1"/>
  <c r="Q31" i="45"/>
  <c r="U31" i="45" s="1"/>
  <c r="Q32" i="45"/>
  <c r="U32" i="45" s="1"/>
  <c r="Q33" i="45"/>
  <c r="R33" i="45" s="1"/>
  <c r="Q34" i="45"/>
  <c r="R34" i="45" s="1"/>
  <c r="Q36" i="45"/>
  <c r="U36" i="45" s="1"/>
  <c r="Q37" i="45"/>
  <c r="R37" i="45" s="1"/>
  <c r="Q199" i="45"/>
  <c r="Q152" i="45"/>
  <c r="R57" i="45" l="1"/>
  <c r="R36" i="45"/>
  <c r="U54" i="45"/>
  <c r="R31" i="45"/>
  <c r="R51" i="45"/>
  <c r="R32" i="45"/>
  <c r="U33" i="45"/>
  <c r="U34" i="45"/>
  <c r="U37" i="45"/>
  <c r="R52" i="45"/>
  <c r="R56" i="45"/>
  <c r="Q59" i="45"/>
  <c r="U53" i="45"/>
  <c r="R55" i="45"/>
  <c r="R191" i="45"/>
  <c r="R199" i="45" s="1"/>
  <c r="R15" i="45"/>
  <c r="R16" i="45"/>
  <c r="U13" i="45"/>
  <c r="R13" i="45"/>
  <c r="U47" i="45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B36" i="52"/>
  <c r="B37" i="52"/>
  <c r="B22" i="52"/>
  <c r="B12" i="52"/>
  <c r="B13" i="52"/>
  <c r="B14" i="52"/>
  <c r="B15" i="52"/>
  <c r="B16" i="52"/>
  <c r="B17" i="52"/>
  <c r="B18" i="52"/>
  <c r="B11" i="52"/>
  <c r="B6" i="52"/>
  <c r="B7" i="52"/>
  <c r="B5" i="52"/>
  <c r="B4" i="52"/>
  <c r="G4" i="52"/>
  <c r="J4" i="52" s="1"/>
  <c r="R59" i="45" l="1"/>
  <c r="S12" i="53"/>
  <c r="S13" i="53"/>
  <c r="S14" i="53"/>
  <c r="S15" i="53"/>
  <c r="S16" i="53"/>
  <c r="S17" i="53"/>
  <c r="S18" i="53"/>
  <c r="S19" i="53"/>
  <c r="S20" i="53"/>
  <c r="S21" i="53"/>
  <c r="S22" i="53"/>
  <c r="S23" i="53"/>
  <c r="S24" i="53"/>
  <c r="S25" i="53"/>
  <c r="S26" i="53"/>
  <c r="S27" i="53"/>
  <c r="S28" i="53"/>
  <c r="S29" i="53"/>
  <c r="S30" i="53"/>
  <c r="S31" i="53"/>
  <c r="S32" i="53"/>
  <c r="S33" i="53"/>
  <c r="S34" i="53"/>
  <c r="S35" i="53"/>
  <c r="S36" i="53"/>
  <c r="S37" i="53"/>
  <c r="S38" i="53"/>
  <c r="G13" i="53"/>
  <c r="G12" i="53"/>
  <c r="H12" i="53" s="1"/>
  <c r="G14" i="53"/>
  <c r="H14" i="53" s="1"/>
  <c r="J14" i="53" s="1"/>
  <c r="G15" i="53"/>
  <c r="G16" i="53"/>
  <c r="G17" i="53"/>
  <c r="G18" i="53"/>
  <c r="H18" i="53" s="1"/>
  <c r="J18" i="53" s="1"/>
  <c r="G19" i="53"/>
  <c r="G20" i="53"/>
  <c r="G21" i="53"/>
  <c r="G22" i="53"/>
  <c r="H22" i="53" s="1"/>
  <c r="J22" i="53" s="1"/>
  <c r="G23" i="53"/>
  <c r="G24" i="53"/>
  <c r="G25" i="53"/>
  <c r="G26" i="53"/>
  <c r="H26" i="53" s="1"/>
  <c r="J26" i="53" s="1"/>
  <c r="G27" i="53"/>
  <c r="G28" i="53"/>
  <c r="G29" i="53"/>
  <c r="G30" i="53"/>
  <c r="H30" i="53" s="1"/>
  <c r="J30" i="53" s="1"/>
  <c r="G31" i="53"/>
  <c r="G32" i="53"/>
  <c r="G33" i="53"/>
  <c r="G34" i="53"/>
  <c r="H34" i="53" s="1"/>
  <c r="J34" i="53" s="1"/>
  <c r="G35" i="53"/>
  <c r="G36" i="53"/>
  <c r="G37" i="53"/>
  <c r="G38" i="53"/>
  <c r="H38" i="53" s="1"/>
  <c r="J38" i="53" s="1"/>
  <c r="I28" i="52"/>
  <c r="I29" i="52"/>
  <c r="I30" i="52"/>
  <c r="I31" i="52"/>
  <c r="I32" i="52"/>
  <c r="I33" i="52"/>
  <c r="S12" i="54"/>
  <c r="S13" i="54"/>
  <c r="S14" i="54"/>
  <c r="S15" i="54"/>
  <c r="S16" i="54"/>
  <c r="S17" i="54"/>
  <c r="S18" i="54"/>
  <c r="S19" i="54"/>
  <c r="S20" i="54"/>
  <c r="S21" i="54"/>
  <c r="S22" i="54"/>
  <c r="S23" i="54"/>
  <c r="S11" i="54"/>
  <c r="N44" i="53"/>
  <c r="M44" i="53"/>
  <c r="S11" i="53"/>
  <c r="G11" i="53"/>
  <c r="H11" i="53" s="1"/>
  <c r="J11" i="53" s="1"/>
  <c r="I27" i="52"/>
  <c r="I37" i="52"/>
  <c r="I36" i="52"/>
  <c r="I35" i="52"/>
  <c r="I34" i="52"/>
  <c r="I23" i="52"/>
  <c r="I24" i="52"/>
  <c r="I25" i="52"/>
  <c r="I26" i="52"/>
  <c r="I22" i="52"/>
  <c r="G23" i="52"/>
  <c r="K23" i="52" s="1"/>
  <c r="G24" i="52"/>
  <c r="K24" i="52" s="1"/>
  <c r="G25" i="52"/>
  <c r="K25" i="52" s="1"/>
  <c r="G26" i="52"/>
  <c r="K26" i="52" s="1"/>
  <c r="G27" i="52"/>
  <c r="K27" i="52" s="1"/>
  <c r="G28" i="52"/>
  <c r="K28" i="52" s="1"/>
  <c r="G29" i="52"/>
  <c r="K29" i="52" s="1"/>
  <c r="G30" i="52"/>
  <c r="K30" i="52" s="1"/>
  <c r="G31" i="52"/>
  <c r="K31" i="52" s="1"/>
  <c r="G32" i="52"/>
  <c r="K32" i="52" s="1"/>
  <c r="G33" i="52"/>
  <c r="K33" i="52" s="1"/>
  <c r="G34" i="52"/>
  <c r="K34" i="52" s="1"/>
  <c r="G35" i="52"/>
  <c r="K35" i="52" s="1"/>
  <c r="G36" i="52"/>
  <c r="K36" i="52" s="1"/>
  <c r="G37" i="52"/>
  <c r="K37" i="52" s="1"/>
  <c r="G22" i="52"/>
  <c r="K22" i="52" s="1"/>
  <c r="I12" i="52"/>
  <c r="I13" i="52"/>
  <c r="I14" i="52"/>
  <c r="I15" i="52"/>
  <c r="I16" i="52"/>
  <c r="I17" i="52"/>
  <c r="I18" i="52"/>
  <c r="I11" i="52"/>
  <c r="G12" i="52"/>
  <c r="J12" i="52" s="1"/>
  <c r="G13" i="52"/>
  <c r="J13" i="52" s="1"/>
  <c r="G14" i="52"/>
  <c r="J14" i="52" s="1"/>
  <c r="G15" i="52"/>
  <c r="J15" i="52" s="1"/>
  <c r="G16" i="52"/>
  <c r="J16" i="52" s="1"/>
  <c r="G17" i="52"/>
  <c r="J17" i="52" s="1"/>
  <c r="G18" i="52"/>
  <c r="J18" i="52" s="1"/>
  <c r="G11" i="52"/>
  <c r="J11" i="52" s="1"/>
  <c r="I5" i="52"/>
  <c r="I6" i="52"/>
  <c r="I7" i="52"/>
  <c r="G5" i="52"/>
  <c r="J5" i="52" s="1"/>
  <c r="G6" i="52"/>
  <c r="J6" i="52" s="1"/>
  <c r="G7" i="52"/>
  <c r="J7" i="52" s="1"/>
  <c r="I4" i="52"/>
  <c r="BD176" i="45"/>
  <c r="BD161" i="45"/>
  <c r="BD146" i="45"/>
  <c r="BD131" i="45"/>
  <c r="BD84" i="45"/>
  <c r="BD85" i="45"/>
  <c r="BD86" i="45"/>
  <c r="BD87" i="45"/>
  <c r="BD101" i="45"/>
  <c r="BD102" i="45"/>
  <c r="BD116" i="45"/>
  <c r="BD117" i="45"/>
  <c r="BD69" i="45"/>
  <c r="BD70" i="45"/>
  <c r="BD71" i="45"/>
  <c r="BD72" i="45"/>
  <c r="BD49" i="45"/>
  <c r="BD50" i="45"/>
  <c r="BD51" i="45"/>
  <c r="BD52" i="45"/>
  <c r="BD30" i="45"/>
  <c r="BD31" i="45"/>
  <c r="BD32" i="45"/>
  <c r="BD33" i="45"/>
  <c r="BD12" i="45"/>
  <c r="BD13" i="45"/>
  <c r="AQ14" i="45"/>
  <c r="AQ87" i="45"/>
  <c r="AH148" i="45"/>
  <c r="AQ148" i="45" s="1"/>
  <c r="AH131" i="45"/>
  <c r="AQ131" i="45" s="1"/>
  <c r="AH101" i="45"/>
  <c r="AQ101" i="45" s="1"/>
  <c r="AH86" i="45"/>
  <c r="AQ86" i="45" s="1"/>
  <c r="AH87" i="45"/>
  <c r="AH88" i="45"/>
  <c r="AQ88" i="45" s="1"/>
  <c r="AH89" i="45"/>
  <c r="AQ89" i="45" s="1"/>
  <c r="AH85" i="45"/>
  <c r="AQ85" i="45" s="1"/>
  <c r="AH51" i="45"/>
  <c r="AQ51" i="45" s="1"/>
  <c r="AH52" i="45"/>
  <c r="AQ52" i="45" s="1"/>
  <c r="AH53" i="45"/>
  <c r="AQ53" i="45" s="1"/>
  <c r="AH50" i="45"/>
  <c r="AQ50" i="45" s="1"/>
  <c r="AH31" i="45"/>
  <c r="AQ31" i="45" s="1"/>
  <c r="AH32" i="45"/>
  <c r="AQ32" i="45" s="1"/>
  <c r="AH33" i="45"/>
  <c r="AQ33" i="45" s="1"/>
  <c r="AH34" i="45"/>
  <c r="AQ34" i="45" s="1"/>
  <c r="AH35" i="45"/>
  <c r="AQ35" i="45" s="1"/>
  <c r="AH36" i="45"/>
  <c r="AQ36" i="45" s="1"/>
  <c r="AH37" i="45"/>
  <c r="AQ37" i="45" s="1"/>
  <c r="AH30" i="45"/>
  <c r="AQ30" i="45" s="1"/>
  <c r="AH14" i="45"/>
  <c r="AH15" i="45"/>
  <c r="AQ15" i="45" s="1"/>
  <c r="AH13" i="45"/>
  <c r="AQ13" i="45" s="1"/>
  <c r="J27" i="52" l="1"/>
  <c r="L27" i="52"/>
  <c r="J12" i="53"/>
  <c r="L12" i="53" s="1"/>
  <c r="H37" i="53"/>
  <c r="H33" i="53"/>
  <c r="H29" i="53"/>
  <c r="H25" i="53"/>
  <c r="H21" i="53"/>
  <c r="H17" i="53"/>
  <c r="H13" i="53"/>
  <c r="L38" i="53"/>
  <c r="L34" i="53"/>
  <c r="L30" i="53"/>
  <c r="L26" i="53"/>
  <c r="L22" i="53"/>
  <c r="L18" i="53"/>
  <c r="L14" i="53"/>
  <c r="H35" i="53"/>
  <c r="H31" i="53"/>
  <c r="H27" i="53"/>
  <c r="H23" i="53"/>
  <c r="H19" i="53"/>
  <c r="H15" i="53"/>
  <c r="H36" i="53"/>
  <c r="H32" i="53"/>
  <c r="H28" i="53"/>
  <c r="H24" i="53"/>
  <c r="H20" i="53"/>
  <c r="H16" i="53"/>
  <c r="G44" i="53"/>
  <c r="L11" i="53"/>
  <c r="T11" i="53" s="1"/>
  <c r="U11" i="53" s="1"/>
  <c r="V11" i="53" s="1"/>
  <c r="W11" i="53" s="1"/>
  <c r="X11" i="53" s="1"/>
  <c r="Y11" i="53" s="1"/>
  <c r="Z11" i="53" s="1"/>
  <c r="AA11" i="53" s="1"/>
  <c r="AB11" i="53" s="1"/>
  <c r="AC11" i="53" s="1"/>
  <c r="AD11" i="53" s="1"/>
  <c r="AE11" i="53" s="1"/>
  <c r="AF11" i="53" s="1"/>
  <c r="AG11" i="53" s="1"/>
  <c r="AH11" i="53" s="1"/>
  <c r="AI11" i="53" s="1"/>
  <c r="AJ11" i="53" s="1"/>
  <c r="AK11" i="53" s="1"/>
  <c r="AL11" i="53" s="1"/>
  <c r="AM11" i="53" s="1"/>
  <c r="AN11" i="53" s="1"/>
  <c r="AO11" i="53" s="1"/>
  <c r="AP11" i="53" s="1"/>
  <c r="AQ11" i="53" s="1"/>
  <c r="AR11" i="53" s="1"/>
  <c r="AS11" i="53" s="1"/>
  <c r="AT11" i="53" s="1"/>
  <c r="AU11" i="53" s="1"/>
  <c r="AV11" i="53" s="1"/>
  <c r="AW11" i="53" s="1"/>
  <c r="AX11" i="53" s="1"/>
  <c r="AY11" i="53" s="1"/>
  <c r="AZ11" i="53" s="1"/>
  <c r="BA11" i="53" s="1"/>
  <c r="BB11" i="53" s="1"/>
  <c r="BC11" i="53" s="1"/>
  <c r="BD11" i="53" s="1"/>
  <c r="BE11" i="53" s="1"/>
  <c r="BF11" i="53" s="1"/>
  <c r="BG11" i="53" s="1"/>
  <c r="BH11" i="53" s="1"/>
  <c r="BI11" i="53" s="1"/>
  <c r="BJ11" i="53" s="1"/>
  <c r="BK11" i="53" s="1"/>
  <c r="BL11" i="53" s="1"/>
  <c r="BM11" i="53" s="1"/>
  <c r="BN11" i="53" s="1"/>
  <c r="BO11" i="53" s="1"/>
  <c r="BP11" i="53" s="1"/>
  <c r="AO194" i="45"/>
  <c r="AO195" i="45"/>
  <c r="AO193" i="45"/>
  <c r="O38" i="53" l="1"/>
  <c r="T38" i="53"/>
  <c r="U38" i="53" s="1"/>
  <c r="V38" i="53" s="1"/>
  <c r="W38" i="53" s="1"/>
  <c r="X38" i="53" s="1"/>
  <c r="Y38" i="53" s="1"/>
  <c r="Z38" i="53" s="1"/>
  <c r="AA38" i="53" s="1"/>
  <c r="AB38" i="53" s="1"/>
  <c r="AC38" i="53" s="1"/>
  <c r="AD38" i="53" s="1"/>
  <c r="AE38" i="53" s="1"/>
  <c r="AF38" i="53" s="1"/>
  <c r="AG38" i="53" s="1"/>
  <c r="AH38" i="53" s="1"/>
  <c r="AI38" i="53" s="1"/>
  <c r="AJ38" i="53" s="1"/>
  <c r="AK38" i="53" s="1"/>
  <c r="AL38" i="53" s="1"/>
  <c r="AM38" i="53" s="1"/>
  <c r="AN38" i="53" s="1"/>
  <c r="AO38" i="53" s="1"/>
  <c r="AP38" i="53" s="1"/>
  <c r="AQ38" i="53" s="1"/>
  <c r="AR38" i="53" s="1"/>
  <c r="AS38" i="53" s="1"/>
  <c r="AT38" i="53" s="1"/>
  <c r="AU38" i="53" s="1"/>
  <c r="AV38" i="53" s="1"/>
  <c r="AW38" i="53" s="1"/>
  <c r="AX38" i="53" s="1"/>
  <c r="AY38" i="53" s="1"/>
  <c r="AZ38" i="53" s="1"/>
  <c r="BA38" i="53" s="1"/>
  <c r="BB38" i="53" s="1"/>
  <c r="BC38" i="53" s="1"/>
  <c r="BD38" i="53" s="1"/>
  <c r="BE38" i="53" s="1"/>
  <c r="BF38" i="53" s="1"/>
  <c r="BG38" i="53" s="1"/>
  <c r="BH38" i="53" s="1"/>
  <c r="BI38" i="53" s="1"/>
  <c r="BJ38" i="53" s="1"/>
  <c r="BK38" i="53" s="1"/>
  <c r="BL38" i="53" s="1"/>
  <c r="BM38" i="53" s="1"/>
  <c r="BN38" i="53" s="1"/>
  <c r="BO38" i="53" s="1"/>
  <c r="BP38" i="53" s="1"/>
  <c r="BQ38" i="53" s="1"/>
  <c r="BR38" i="53" s="1"/>
  <c r="BS38" i="53" s="1"/>
  <c r="BT38" i="53" s="1"/>
  <c r="BU38" i="53" s="1"/>
  <c r="BV38" i="53" s="1"/>
  <c r="BW38" i="53" s="1"/>
  <c r="BX38" i="53" s="1"/>
  <c r="BY38" i="53" s="1"/>
  <c r="BZ38" i="53" s="1"/>
  <c r="CA38" i="53" s="1"/>
  <c r="CB38" i="53" s="1"/>
  <c r="CC38" i="53" s="1"/>
  <c r="CD38" i="53" s="1"/>
  <c r="CE38" i="53" s="1"/>
  <c r="CF38" i="53" s="1"/>
  <c r="CG38" i="53" s="1"/>
  <c r="CH38" i="53" s="1"/>
  <c r="CI38" i="53" s="1"/>
  <c r="CJ38" i="53" s="1"/>
  <c r="CK38" i="53" s="1"/>
  <c r="CL38" i="53" s="1"/>
  <c r="CM38" i="53" s="1"/>
  <c r="CN38" i="53" s="1"/>
  <c r="CO38" i="53" s="1"/>
  <c r="CP38" i="53" s="1"/>
  <c r="CQ38" i="53" s="1"/>
  <c r="CR38" i="53" s="1"/>
  <c r="CS38" i="53" s="1"/>
  <c r="CT38" i="53" s="1"/>
  <c r="CU38" i="53" s="1"/>
  <c r="CV38" i="53" s="1"/>
  <c r="CW38" i="53" s="1"/>
  <c r="CX38" i="53" s="1"/>
  <c r="CY38" i="53" s="1"/>
  <c r="CZ38" i="53" s="1"/>
  <c r="DA38" i="53" s="1"/>
  <c r="DB38" i="53" s="1"/>
  <c r="DC38" i="53" s="1"/>
  <c r="DD38" i="53" s="1"/>
  <c r="DE38" i="53" s="1"/>
  <c r="DF38" i="53" s="1"/>
  <c r="DG38" i="53" s="1"/>
  <c r="DH38" i="53" s="1"/>
  <c r="DI38" i="53" s="1"/>
  <c r="DJ38" i="53" s="1"/>
  <c r="DK38" i="53" s="1"/>
  <c r="DL38" i="53" s="1"/>
  <c r="DM38" i="53" s="1"/>
  <c r="DN38" i="53" s="1"/>
  <c r="DO38" i="53" s="1"/>
  <c r="DP38" i="53" s="1"/>
  <c r="DQ38" i="53" s="1"/>
  <c r="DR38" i="53" s="1"/>
  <c r="DS38" i="53" s="1"/>
  <c r="DT38" i="53" s="1"/>
  <c r="DU38" i="53" s="1"/>
  <c r="DV38" i="53" s="1"/>
  <c r="DW38" i="53" s="1"/>
  <c r="DX38" i="53" s="1"/>
  <c r="DY38" i="53" s="1"/>
  <c r="DZ38" i="53" s="1"/>
  <c r="EA38" i="53" s="1"/>
  <c r="EB38" i="53" s="1"/>
  <c r="EC38" i="53" s="1"/>
  <c r="ED38" i="53" s="1"/>
  <c r="EE38" i="53" s="1"/>
  <c r="EF38" i="53" s="1"/>
  <c r="EG38" i="53" s="1"/>
  <c r="EH38" i="53" s="1"/>
  <c r="EI38" i="53" s="1"/>
  <c r="EJ38" i="53" s="1"/>
  <c r="EK38" i="53" s="1"/>
  <c r="EL38" i="53" s="1"/>
  <c r="EM38" i="53" s="1"/>
  <c r="EN38" i="53" s="1"/>
  <c r="EO38" i="53" s="1"/>
  <c r="EP38" i="53" s="1"/>
  <c r="EQ38" i="53" s="1"/>
  <c r="ER38" i="53" s="1"/>
  <c r="ES38" i="53" s="1"/>
  <c r="ET38" i="53" s="1"/>
  <c r="EU38" i="53" s="1"/>
  <c r="O14" i="53"/>
  <c r="T14" i="53"/>
  <c r="U14" i="53" s="1"/>
  <c r="V14" i="53" s="1"/>
  <c r="W14" i="53" s="1"/>
  <c r="X14" i="53" s="1"/>
  <c r="Y14" i="53" s="1"/>
  <c r="Z14" i="53" s="1"/>
  <c r="AA14" i="53" s="1"/>
  <c r="AB14" i="53" s="1"/>
  <c r="AC14" i="53" s="1"/>
  <c r="AD14" i="53" s="1"/>
  <c r="AE14" i="53" s="1"/>
  <c r="AF14" i="53" s="1"/>
  <c r="AG14" i="53" s="1"/>
  <c r="AH14" i="53" s="1"/>
  <c r="AI14" i="53" s="1"/>
  <c r="AJ14" i="53" s="1"/>
  <c r="AK14" i="53" s="1"/>
  <c r="AL14" i="53" s="1"/>
  <c r="AM14" i="53" s="1"/>
  <c r="AN14" i="53" s="1"/>
  <c r="AO14" i="53" s="1"/>
  <c r="AP14" i="53" s="1"/>
  <c r="AQ14" i="53" s="1"/>
  <c r="AR14" i="53" s="1"/>
  <c r="AS14" i="53" s="1"/>
  <c r="AT14" i="53" s="1"/>
  <c r="AU14" i="53" s="1"/>
  <c r="AV14" i="53" s="1"/>
  <c r="AW14" i="53" s="1"/>
  <c r="AX14" i="53" s="1"/>
  <c r="AY14" i="53" s="1"/>
  <c r="AZ14" i="53" s="1"/>
  <c r="BA14" i="53" s="1"/>
  <c r="BB14" i="53" s="1"/>
  <c r="BC14" i="53" s="1"/>
  <c r="BD14" i="53" s="1"/>
  <c r="BE14" i="53" s="1"/>
  <c r="BF14" i="53" s="1"/>
  <c r="BG14" i="53" s="1"/>
  <c r="BH14" i="53" s="1"/>
  <c r="BI14" i="53" s="1"/>
  <c r="BJ14" i="53" s="1"/>
  <c r="BK14" i="53" s="1"/>
  <c r="BL14" i="53" s="1"/>
  <c r="BM14" i="53" s="1"/>
  <c r="BN14" i="53" s="1"/>
  <c r="BO14" i="53" s="1"/>
  <c r="BP14" i="53" s="1"/>
  <c r="BQ14" i="53" s="1"/>
  <c r="BR14" i="53" s="1"/>
  <c r="BS14" i="53" s="1"/>
  <c r="BT14" i="53" s="1"/>
  <c r="BU14" i="53" s="1"/>
  <c r="BV14" i="53" s="1"/>
  <c r="BW14" i="53" s="1"/>
  <c r="BX14" i="53" s="1"/>
  <c r="BY14" i="53" s="1"/>
  <c r="BZ14" i="53" s="1"/>
  <c r="CA14" i="53" s="1"/>
  <c r="CB14" i="53" s="1"/>
  <c r="CC14" i="53" s="1"/>
  <c r="CD14" i="53" s="1"/>
  <c r="CE14" i="53" s="1"/>
  <c r="CF14" i="53" s="1"/>
  <c r="CG14" i="53" s="1"/>
  <c r="CH14" i="53" s="1"/>
  <c r="CI14" i="53" s="1"/>
  <c r="CJ14" i="53" s="1"/>
  <c r="CK14" i="53" s="1"/>
  <c r="CL14" i="53" s="1"/>
  <c r="CM14" i="53" s="1"/>
  <c r="CN14" i="53" s="1"/>
  <c r="CO14" i="53" s="1"/>
  <c r="CP14" i="53" s="1"/>
  <c r="CQ14" i="53" s="1"/>
  <c r="CR14" i="53" s="1"/>
  <c r="CS14" i="53" s="1"/>
  <c r="CT14" i="53" s="1"/>
  <c r="CU14" i="53" s="1"/>
  <c r="CV14" i="53" s="1"/>
  <c r="CW14" i="53" s="1"/>
  <c r="CX14" i="53" s="1"/>
  <c r="CY14" i="53" s="1"/>
  <c r="CZ14" i="53" s="1"/>
  <c r="DA14" i="53" s="1"/>
  <c r="DB14" i="53" s="1"/>
  <c r="DC14" i="53" s="1"/>
  <c r="DD14" i="53" s="1"/>
  <c r="DE14" i="53" s="1"/>
  <c r="DF14" i="53" s="1"/>
  <c r="DG14" i="53" s="1"/>
  <c r="DH14" i="53" s="1"/>
  <c r="DI14" i="53" s="1"/>
  <c r="DJ14" i="53" s="1"/>
  <c r="DK14" i="53" s="1"/>
  <c r="DL14" i="53" s="1"/>
  <c r="DM14" i="53" s="1"/>
  <c r="DN14" i="53" s="1"/>
  <c r="DO14" i="53" s="1"/>
  <c r="DP14" i="53" s="1"/>
  <c r="DQ14" i="53" s="1"/>
  <c r="DR14" i="53" s="1"/>
  <c r="DS14" i="53" s="1"/>
  <c r="DT14" i="53" s="1"/>
  <c r="DU14" i="53" s="1"/>
  <c r="DV14" i="53" s="1"/>
  <c r="DW14" i="53" s="1"/>
  <c r="DX14" i="53" s="1"/>
  <c r="DY14" i="53" s="1"/>
  <c r="DZ14" i="53" s="1"/>
  <c r="EA14" i="53" s="1"/>
  <c r="EB14" i="53" s="1"/>
  <c r="EC14" i="53" s="1"/>
  <c r="ED14" i="53" s="1"/>
  <c r="EE14" i="53" s="1"/>
  <c r="EF14" i="53" s="1"/>
  <c r="EG14" i="53" s="1"/>
  <c r="EH14" i="53" s="1"/>
  <c r="EI14" i="53" s="1"/>
  <c r="EJ14" i="53" s="1"/>
  <c r="EK14" i="53" s="1"/>
  <c r="EL14" i="53" s="1"/>
  <c r="EM14" i="53" s="1"/>
  <c r="EN14" i="53" s="1"/>
  <c r="EO14" i="53" s="1"/>
  <c r="EP14" i="53" s="1"/>
  <c r="EQ14" i="53" s="1"/>
  <c r="ER14" i="53" s="1"/>
  <c r="ES14" i="53" s="1"/>
  <c r="ET14" i="53" s="1"/>
  <c r="EU14" i="53" s="1"/>
  <c r="O30" i="53"/>
  <c r="T30" i="53"/>
  <c r="U30" i="53" s="1"/>
  <c r="V30" i="53" s="1"/>
  <c r="W30" i="53" s="1"/>
  <c r="X30" i="53" s="1"/>
  <c r="Y30" i="53" s="1"/>
  <c r="Z30" i="53" s="1"/>
  <c r="AA30" i="53" s="1"/>
  <c r="AB30" i="53" s="1"/>
  <c r="AC30" i="53" s="1"/>
  <c r="AD30" i="53" s="1"/>
  <c r="AE30" i="53" s="1"/>
  <c r="AF30" i="53" s="1"/>
  <c r="AG30" i="53" s="1"/>
  <c r="AH30" i="53" s="1"/>
  <c r="AI30" i="53" s="1"/>
  <c r="AJ30" i="53" s="1"/>
  <c r="AK30" i="53" s="1"/>
  <c r="AL30" i="53" s="1"/>
  <c r="AM30" i="53" s="1"/>
  <c r="AN30" i="53" s="1"/>
  <c r="AO30" i="53" s="1"/>
  <c r="AP30" i="53" s="1"/>
  <c r="AQ30" i="53" s="1"/>
  <c r="AR30" i="53" s="1"/>
  <c r="AS30" i="53" s="1"/>
  <c r="AT30" i="53" s="1"/>
  <c r="AU30" i="53" s="1"/>
  <c r="AV30" i="53" s="1"/>
  <c r="AW30" i="53" s="1"/>
  <c r="AX30" i="53" s="1"/>
  <c r="AY30" i="53" s="1"/>
  <c r="AZ30" i="53" s="1"/>
  <c r="BA30" i="53" s="1"/>
  <c r="BB30" i="53" s="1"/>
  <c r="BC30" i="53" s="1"/>
  <c r="BD30" i="53" s="1"/>
  <c r="BE30" i="53" s="1"/>
  <c r="BF30" i="53" s="1"/>
  <c r="BG30" i="53" s="1"/>
  <c r="BH30" i="53" s="1"/>
  <c r="BI30" i="53" s="1"/>
  <c r="BJ30" i="53" s="1"/>
  <c r="BK30" i="53" s="1"/>
  <c r="BL30" i="53" s="1"/>
  <c r="BM30" i="53" s="1"/>
  <c r="BN30" i="53" s="1"/>
  <c r="BO30" i="53" s="1"/>
  <c r="BP30" i="53" s="1"/>
  <c r="BQ30" i="53" s="1"/>
  <c r="BR30" i="53" s="1"/>
  <c r="BS30" i="53" s="1"/>
  <c r="BT30" i="53" s="1"/>
  <c r="BU30" i="53" s="1"/>
  <c r="BV30" i="53" s="1"/>
  <c r="BW30" i="53" s="1"/>
  <c r="BX30" i="53" s="1"/>
  <c r="BY30" i="53" s="1"/>
  <c r="BZ30" i="53" s="1"/>
  <c r="CA30" i="53" s="1"/>
  <c r="CB30" i="53" s="1"/>
  <c r="CC30" i="53" s="1"/>
  <c r="CD30" i="53" s="1"/>
  <c r="CE30" i="53" s="1"/>
  <c r="CF30" i="53" s="1"/>
  <c r="CG30" i="53" s="1"/>
  <c r="CH30" i="53" s="1"/>
  <c r="CI30" i="53" s="1"/>
  <c r="CJ30" i="53" s="1"/>
  <c r="CK30" i="53" s="1"/>
  <c r="CL30" i="53" s="1"/>
  <c r="CM30" i="53" s="1"/>
  <c r="CN30" i="53" s="1"/>
  <c r="CO30" i="53" s="1"/>
  <c r="CP30" i="53" s="1"/>
  <c r="CQ30" i="53" s="1"/>
  <c r="CR30" i="53" s="1"/>
  <c r="CS30" i="53" s="1"/>
  <c r="CT30" i="53" s="1"/>
  <c r="CU30" i="53" s="1"/>
  <c r="CV30" i="53" s="1"/>
  <c r="CW30" i="53" s="1"/>
  <c r="CX30" i="53" s="1"/>
  <c r="CY30" i="53" s="1"/>
  <c r="CZ30" i="53" s="1"/>
  <c r="DA30" i="53" s="1"/>
  <c r="DB30" i="53" s="1"/>
  <c r="DC30" i="53" s="1"/>
  <c r="DD30" i="53" s="1"/>
  <c r="DE30" i="53" s="1"/>
  <c r="DF30" i="53" s="1"/>
  <c r="DG30" i="53" s="1"/>
  <c r="DH30" i="53" s="1"/>
  <c r="DI30" i="53" s="1"/>
  <c r="DJ30" i="53" s="1"/>
  <c r="DK30" i="53" s="1"/>
  <c r="DL30" i="53" s="1"/>
  <c r="DM30" i="53" s="1"/>
  <c r="DN30" i="53" s="1"/>
  <c r="DO30" i="53" s="1"/>
  <c r="DP30" i="53" s="1"/>
  <c r="DQ30" i="53" s="1"/>
  <c r="DR30" i="53" s="1"/>
  <c r="DS30" i="53" s="1"/>
  <c r="DT30" i="53" s="1"/>
  <c r="DU30" i="53" s="1"/>
  <c r="DV30" i="53" s="1"/>
  <c r="DW30" i="53" s="1"/>
  <c r="DX30" i="53" s="1"/>
  <c r="DY30" i="53" s="1"/>
  <c r="DZ30" i="53" s="1"/>
  <c r="EA30" i="53" s="1"/>
  <c r="EB30" i="53" s="1"/>
  <c r="EC30" i="53" s="1"/>
  <c r="ED30" i="53" s="1"/>
  <c r="EE30" i="53" s="1"/>
  <c r="EF30" i="53" s="1"/>
  <c r="EG30" i="53" s="1"/>
  <c r="EH30" i="53" s="1"/>
  <c r="EI30" i="53" s="1"/>
  <c r="EJ30" i="53" s="1"/>
  <c r="EK30" i="53" s="1"/>
  <c r="EL30" i="53" s="1"/>
  <c r="EM30" i="53" s="1"/>
  <c r="EN30" i="53" s="1"/>
  <c r="EO30" i="53" s="1"/>
  <c r="EP30" i="53" s="1"/>
  <c r="EQ30" i="53" s="1"/>
  <c r="ER30" i="53" s="1"/>
  <c r="ES30" i="53" s="1"/>
  <c r="ET30" i="53" s="1"/>
  <c r="EU30" i="53" s="1"/>
  <c r="O26" i="53"/>
  <c r="T26" i="53"/>
  <c r="U26" i="53" s="1"/>
  <c r="V26" i="53" s="1"/>
  <c r="W26" i="53" s="1"/>
  <c r="X26" i="53" s="1"/>
  <c r="Y26" i="53" s="1"/>
  <c r="Z26" i="53" s="1"/>
  <c r="AA26" i="53" s="1"/>
  <c r="AB26" i="53" s="1"/>
  <c r="AC26" i="53" s="1"/>
  <c r="AD26" i="53" s="1"/>
  <c r="AE26" i="53" s="1"/>
  <c r="AF26" i="53" s="1"/>
  <c r="AG26" i="53" s="1"/>
  <c r="AH26" i="53" s="1"/>
  <c r="AI26" i="53" s="1"/>
  <c r="AJ26" i="53" s="1"/>
  <c r="AK26" i="53" s="1"/>
  <c r="AL26" i="53" s="1"/>
  <c r="AM26" i="53" s="1"/>
  <c r="AN26" i="53" s="1"/>
  <c r="AO26" i="53" s="1"/>
  <c r="AP26" i="53" s="1"/>
  <c r="AQ26" i="53" s="1"/>
  <c r="AR26" i="53" s="1"/>
  <c r="AS26" i="53" s="1"/>
  <c r="AT26" i="53" s="1"/>
  <c r="AU26" i="53" s="1"/>
  <c r="AV26" i="53" s="1"/>
  <c r="AW26" i="53" s="1"/>
  <c r="AX26" i="53" s="1"/>
  <c r="AY26" i="53" s="1"/>
  <c r="AZ26" i="53" s="1"/>
  <c r="BA26" i="53" s="1"/>
  <c r="BB26" i="53" s="1"/>
  <c r="BC26" i="53" s="1"/>
  <c r="BD26" i="53" s="1"/>
  <c r="BE26" i="53" s="1"/>
  <c r="BF26" i="53" s="1"/>
  <c r="BG26" i="53" s="1"/>
  <c r="BH26" i="53" s="1"/>
  <c r="BI26" i="53" s="1"/>
  <c r="BJ26" i="53" s="1"/>
  <c r="BK26" i="53" s="1"/>
  <c r="BL26" i="53" s="1"/>
  <c r="BM26" i="53" s="1"/>
  <c r="BN26" i="53" s="1"/>
  <c r="BO26" i="53" s="1"/>
  <c r="BP26" i="53" s="1"/>
  <c r="BQ26" i="53" s="1"/>
  <c r="BR26" i="53" s="1"/>
  <c r="BS26" i="53" s="1"/>
  <c r="BT26" i="53" s="1"/>
  <c r="BU26" i="53" s="1"/>
  <c r="BV26" i="53" s="1"/>
  <c r="BW26" i="53" s="1"/>
  <c r="BX26" i="53" s="1"/>
  <c r="BY26" i="53" s="1"/>
  <c r="BZ26" i="53" s="1"/>
  <c r="CA26" i="53" s="1"/>
  <c r="CB26" i="53" s="1"/>
  <c r="CC26" i="53" s="1"/>
  <c r="CD26" i="53" s="1"/>
  <c r="CE26" i="53" s="1"/>
  <c r="CF26" i="53" s="1"/>
  <c r="CG26" i="53" s="1"/>
  <c r="CH26" i="53" s="1"/>
  <c r="CI26" i="53" s="1"/>
  <c r="CJ26" i="53" s="1"/>
  <c r="CK26" i="53" s="1"/>
  <c r="CL26" i="53" s="1"/>
  <c r="CM26" i="53" s="1"/>
  <c r="CN26" i="53" s="1"/>
  <c r="CO26" i="53" s="1"/>
  <c r="CP26" i="53" s="1"/>
  <c r="CQ26" i="53" s="1"/>
  <c r="CR26" i="53" s="1"/>
  <c r="CS26" i="53" s="1"/>
  <c r="CT26" i="53" s="1"/>
  <c r="CU26" i="53" s="1"/>
  <c r="CV26" i="53" s="1"/>
  <c r="CW26" i="53" s="1"/>
  <c r="CX26" i="53" s="1"/>
  <c r="CY26" i="53" s="1"/>
  <c r="CZ26" i="53" s="1"/>
  <c r="DA26" i="53" s="1"/>
  <c r="DB26" i="53" s="1"/>
  <c r="DC26" i="53" s="1"/>
  <c r="DD26" i="53" s="1"/>
  <c r="DE26" i="53" s="1"/>
  <c r="DF26" i="53" s="1"/>
  <c r="DG26" i="53" s="1"/>
  <c r="DH26" i="53" s="1"/>
  <c r="DI26" i="53" s="1"/>
  <c r="DJ26" i="53" s="1"/>
  <c r="DK26" i="53" s="1"/>
  <c r="DL26" i="53" s="1"/>
  <c r="DM26" i="53" s="1"/>
  <c r="DN26" i="53" s="1"/>
  <c r="DO26" i="53" s="1"/>
  <c r="DP26" i="53" s="1"/>
  <c r="DQ26" i="53" s="1"/>
  <c r="DR26" i="53" s="1"/>
  <c r="DS26" i="53" s="1"/>
  <c r="DT26" i="53" s="1"/>
  <c r="DU26" i="53" s="1"/>
  <c r="DV26" i="53" s="1"/>
  <c r="DW26" i="53" s="1"/>
  <c r="DX26" i="53" s="1"/>
  <c r="DY26" i="53" s="1"/>
  <c r="DZ26" i="53" s="1"/>
  <c r="EA26" i="53" s="1"/>
  <c r="EB26" i="53" s="1"/>
  <c r="EC26" i="53" s="1"/>
  <c r="ED26" i="53" s="1"/>
  <c r="EE26" i="53" s="1"/>
  <c r="EF26" i="53" s="1"/>
  <c r="EG26" i="53" s="1"/>
  <c r="EH26" i="53" s="1"/>
  <c r="EI26" i="53" s="1"/>
  <c r="EJ26" i="53" s="1"/>
  <c r="EK26" i="53" s="1"/>
  <c r="EL26" i="53" s="1"/>
  <c r="EM26" i="53" s="1"/>
  <c r="EN26" i="53" s="1"/>
  <c r="EO26" i="53" s="1"/>
  <c r="EP26" i="53" s="1"/>
  <c r="EQ26" i="53" s="1"/>
  <c r="ER26" i="53" s="1"/>
  <c r="ES26" i="53" s="1"/>
  <c r="ET26" i="53" s="1"/>
  <c r="EU26" i="53" s="1"/>
  <c r="O22" i="53"/>
  <c r="T22" i="53"/>
  <c r="U22" i="53" s="1"/>
  <c r="V22" i="53" s="1"/>
  <c r="W22" i="53" s="1"/>
  <c r="X22" i="53" s="1"/>
  <c r="Y22" i="53" s="1"/>
  <c r="Z22" i="53" s="1"/>
  <c r="AA22" i="53" s="1"/>
  <c r="AB22" i="53" s="1"/>
  <c r="AC22" i="53" s="1"/>
  <c r="AD22" i="53" s="1"/>
  <c r="AE22" i="53" s="1"/>
  <c r="AF22" i="53" s="1"/>
  <c r="AG22" i="53" s="1"/>
  <c r="AH22" i="53" s="1"/>
  <c r="AI22" i="53" s="1"/>
  <c r="AJ22" i="53" s="1"/>
  <c r="AK22" i="53" s="1"/>
  <c r="AL22" i="53" s="1"/>
  <c r="AM22" i="53" s="1"/>
  <c r="AN22" i="53" s="1"/>
  <c r="AO22" i="53" s="1"/>
  <c r="AP22" i="53" s="1"/>
  <c r="AQ22" i="53" s="1"/>
  <c r="AR22" i="53" s="1"/>
  <c r="AS22" i="53" s="1"/>
  <c r="AT22" i="53" s="1"/>
  <c r="AU22" i="53" s="1"/>
  <c r="AV22" i="53" s="1"/>
  <c r="AW22" i="53" s="1"/>
  <c r="AX22" i="53" s="1"/>
  <c r="AY22" i="53" s="1"/>
  <c r="AZ22" i="53" s="1"/>
  <c r="BA22" i="53" s="1"/>
  <c r="BB22" i="53" s="1"/>
  <c r="BC22" i="53" s="1"/>
  <c r="BD22" i="53" s="1"/>
  <c r="BE22" i="53" s="1"/>
  <c r="BF22" i="53" s="1"/>
  <c r="BG22" i="53" s="1"/>
  <c r="BH22" i="53" s="1"/>
  <c r="BI22" i="53" s="1"/>
  <c r="BJ22" i="53" s="1"/>
  <c r="BK22" i="53" s="1"/>
  <c r="BL22" i="53" s="1"/>
  <c r="BM22" i="53" s="1"/>
  <c r="BN22" i="53" s="1"/>
  <c r="BO22" i="53" s="1"/>
  <c r="BP22" i="53" s="1"/>
  <c r="BQ22" i="53" s="1"/>
  <c r="BR22" i="53" s="1"/>
  <c r="BS22" i="53" s="1"/>
  <c r="BT22" i="53" s="1"/>
  <c r="BU22" i="53" s="1"/>
  <c r="BV22" i="53" s="1"/>
  <c r="BW22" i="53" s="1"/>
  <c r="BX22" i="53" s="1"/>
  <c r="BY22" i="53" s="1"/>
  <c r="BZ22" i="53" s="1"/>
  <c r="CA22" i="53" s="1"/>
  <c r="CB22" i="53" s="1"/>
  <c r="CC22" i="53" s="1"/>
  <c r="CD22" i="53" s="1"/>
  <c r="CE22" i="53" s="1"/>
  <c r="CF22" i="53" s="1"/>
  <c r="CG22" i="53" s="1"/>
  <c r="CH22" i="53" s="1"/>
  <c r="CI22" i="53" s="1"/>
  <c r="CJ22" i="53" s="1"/>
  <c r="CK22" i="53" s="1"/>
  <c r="CL22" i="53" s="1"/>
  <c r="CM22" i="53" s="1"/>
  <c r="CN22" i="53" s="1"/>
  <c r="CO22" i="53" s="1"/>
  <c r="CP22" i="53" s="1"/>
  <c r="CQ22" i="53" s="1"/>
  <c r="CR22" i="53" s="1"/>
  <c r="CS22" i="53" s="1"/>
  <c r="CT22" i="53" s="1"/>
  <c r="CU22" i="53" s="1"/>
  <c r="CV22" i="53" s="1"/>
  <c r="CW22" i="53" s="1"/>
  <c r="CX22" i="53" s="1"/>
  <c r="CY22" i="53" s="1"/>
  <c r="CZ22" i="53" s="1"/>
  <c r="DA22" i="53" s="1"/>
  <c r="DB22" i="53" s="1"/>
  <c r="DC22" i="53" s="1"/>
  <c r="DD22" i="53" s="1"/>
  <c r="DE22" i="53" s="1"/>
  <c r="DF22" i="53" s="1"/>
  <c r="DG22" i="53" s="1"/>
  <c r="DH22" i="53" s="1"/>
  <c r="DI22" i="53" s="1"/>
  <c r="DJ22" i="53" s="1"/>
  <c r="DK22" i="53" s="1"/>
  <c r="DL22" i="53" s="1"/>
  <c r="DM22" i="53" s="1"/>
  <c r="DN22" i="53" s="1"/>
  <c r="DO22" i="53" s="1"/>
  <c r="DP22" i="53" s="1"/>
  <c r="DQ22" i="53" s="1"/>
  <c r="DR22" i="53" s="1"/>
  <c r="DS22" i="53" s="1"/>
  <c r="DT22" i="53" s="1"/>
  <c r="DU22" i="53" s="1"/>
  <c r="DV22" i="53" s="1"/>
  <c r="DW22" i="53" s="1"/>
  <c r="DX22" i="53" s="1"/>
  <c r="DY22" i="53" s="1"/>
  <c r="DZ22" i="53" s="1"/>
  <c r="EA22" i="53" s="1"/>
  <c r="EB22" i="53" s="1"/>
  <c r="EC22" i="53" s="1"/>
  <c r="ED22" i="53" s="1"/>
  <c r="EE22" i="53" s="1"/>
  <c r="EF22" i="53" s="1"/>
  <c r="EG22" i="53" s="1"/>
  <c r="EH22" i="53" s="1"/>
  <c r="EI22" i="53" s="1"/>
  <c r="EJ22" i="53" s="1"/>
  <c r="EK22" i="53" s="1"/>
  <c r="EL22" i="53" s="1"/>
  <c r="EM22" i="53" s="1"/>
  <c r="EN22" i="53" s="1"/>
  <c r="EO22" i="53" s="1"/>
  <c r="EP22" i="53" s="1"/>
  <c r="EQ22" i="53" s="1"/>
  <c r="ER22" i="53" s="1"/>
  <c r="ES22" i="53" s="1"/>
  <c r="ET22" i="53" s="1"/>
  <c r="EU22" i="53" s="1"/>
  <c r="O12" i="53"/>
  <c r="Q12" i="53" s="1"/>
  <c r="T12" i="53"/>
  <c r="U12" i="53" s="1"/>
  <c r="V12" i="53" s="1"/>
  <c r="W12" i="53" s="1"/>
  <c r="X12" i="53" s="1"/>
  <c r="Y12" i="53" s="1"/>
  <c r="Z12" i="53" s="1"/>
  <c r="AA12" i="53" s="1"/>
  <c r="AB12" i="53" s="1"/>
  <c r="AC12" i="53" s="1"/>
  <c r="AD12" i="53" s="1"/>
  <c r="AE12" i="53" s="1"/>
  <c r="AF12" i="53" s="1"/>
  <c r="AG12" i="53" s="1"/>
  <c r="AH12" i="53" s="1"/>
  <c r="AI12" i="53" s="1"/>
  <c r="AJ12" i="53" s="1"/>
  <c r="AK12" i="53" s="1"/>
  <c r="AL12" i="53" s="1"/>
  <c r="AM12" i="53" s="1"/>
  <c r="AN12" i="53" s="1"/>
  <c r="AO12" i="53" s="1"/>
  <c r="AP12" i="53" s="1"/>
  <c r="AQ12" i="53" s="1"/>
  <c r="AR12" i="53" s="1"/>
  <c r="AS12" i="53" s="1"/>
  <c r="AT12" i="53" s="1"/>
  <c r="AU12" i="53" s="1"/>
  <c r="AV12" i="53" s="1"/>
  <c r="AW12" i="53" s="1"/>
  <c r="AX12" i="53" s="1"/>
  <c r="AY12" i="53" s="1"/>
  <c r="AZ12" i="53" s="1"/>
  <c r="BA12" i="53" s="1"/>
  <c r="BB12" i="53" s="1"/>
  <c r="BC12" i="53" s="1"/>
  <c r="BD12" i="53" s="1"/>
  <c r="BE12" i="53" s="1"/>
  <c r="BF12" i="53" s="1"/>
  <c r="BG12" i="53" s="1"/>
  <c r="BH12" i="53" s="1"/>
  <c r="BI12" i="53" s="1"/>
  <c r="BJ12" i="53" s="1"/>
  <c r="BK12" i="53" s="1"/>
  <c r="BL12" i="53" s="1"/>
  <c r="BM12" i="53" s="1"/>
  <c r="BN12" i="53" s="1"/>
  <c r="BO12" i="53" s="1"/>
  <c r="O18" i="53"/>
  <c r="T18" i="53"/>
  <c r="U18" i="53" s="1"/>
  <c r="V18" i="53" s="1"/>
  <c r="W18" i="53" s="1"/>
  <c r="X18" i="53" s="1"/>
  <c r="Y18" i="53" s="1"/>
  <c r="Z18" i="53" s="1"/>
  <c r="AA18" i="53" s="1"/>
  <c r="AB18" i="53" s="1"/>
  <c r="AC18" i="53" s="1"/>
  <c r="AD18" i="53" s="1"/>
  <c r="AE18" i="53" s="1"/>
  <c r="AF18" i="53" s="1"/>
  <c r="AG18" i="53" s="1"/>
  <c r="AH18" i="53" s="1"/>
  <c r="AI18" i="53" s="1"/>
  <c r="AJ18" i="53" s="1"/>
  <c r="AK18" i="53" s="1"/>
  <c r="AL18" i="53" s="1"/>
  <c r="AM18" i="53" s="1"/>
  <c r="AN18" i="53" s="1"/>
  <c r="AO18" i="53" s="1"/>
  <c r="AP18" i="53" s="1"/>
  <c r="AQ18" i="53" s="1"/>
  <c r="AR18" i="53" s="1"/>
  <c r="AS18" i="53" s="1"/>
  <c r="AT18" i="53" s="1"/>
  <c r="AU18" i="53" s="1"/>
  <c r="AV18" i="53" s="1"/>
  <c r="AW18" i="53" s="1"/>
  <c r="AX18" i="53" s="1"/>
  <c r="AY18" i="53" s="1"/>
  <c r="AZ18" i="53" s="1"/>
  <c r="BA18" i="53" s="1"/>
  <c r="BB18" i="53" s="1"/>
  <c r="BC18" i="53" s="1"/>
  <c r="BD18" i="53" s="1"/>
  <c r="BE18" i="53" s="1"/>
  <c r="BF18" i="53" s="1"/>
  <c r="BG18" i="53" s="1"/>
  <c r="BH18" i="53" s="1"/>
  <c r="BI18" i="53" s="1"/>
  <c r="BJ18" i="53" s="1"/>
  <c r="BK18" i="53" s="1"/>
  <c r="BL18" i="53" s="1"/>
  <c r="BM18" i="53" s="1"/>
  <c r="BN18" i="53" s="1"/>
  <c r="BO18" i="53" s="1"/>
  <c r="BP18" i="53" s="1"/>
  <c r="BQ18" i="53" s="1"/>
  <c r="BR18" i="53" s="1"/>
  <c r="BS18" i="53" s="1"/>
  <c r="BT18" i="53" s="1"/>
  <c r="BU18" i="53" s="1"/>
  <c r="BV18" i="53" s="1"/>
  <c r="BW18" i="53" s="1"/>
  <c r="BX18" i="53" s="1"/>
  <c r="BY18" i="53" s="1"/>
  <c r="BZ18" i="53" s="1"/>
  <c r="CA18" i="53" s="1"/>
  <c r="CB18" i="53" s="1"/>
  <c r="CC18" i="53" s="1"/>
  <c r="CD18" i="53" s="1"/>
  <c r="CE18" i="53" s="1"/>
  <c r="CF18" i="53" s="1"/>
  <c r="CG18" i="53" s="1"/>
  <c r="CH18" i="53" s="1"/>
  <c r="CI18" i="53" s="1"/>
  <c r="CJ18" i="53" s="1"/>
  <c r="CK18" i="53" s="1"/>
  <c r="CL18" i="53" s="1"/>
  <c r="CM18" i="53" s="1"/>
  <c r="CN18" i="53" s="1"/>
  <c r="CO18" i="53" s="1"/>
  <c r="CP18" i="53" s="1"/>
  <c r="CQ18" i="53" s="1"/>
  <c r="CR18" i="53" s="1"/>
  <c r="CS18" i="53" s="1"/>
  <c r="CT18" i="53" s="1"/>
  <c r="CU18" i="53" s="1"/>
  <c r="CV18" i="53" s="1"/>
  <c r="CW18" i="53" s="1"/>
  <c r="CX18" i="53" s="1"/>
  <c r="CY18" i="53" s="1"/>
  <c r="CZ18" i="53" s="1"/>
  <c r="DA18" i="53" s="1"/>
  <c r="DB18" i="53" s="1"/>
  <c r="DC18" i="53" s="1"/>
  <c r="DD18" i="53" s="1"/>
  <c r="DE18" i="53" s="1"/>
  <c r="DF18" i="53" s="1"/>
  <c r="DG18" i="53" s="1"/>
  <c r="DH18" i="53" s="1"/>
  <c r="DI18" i="53" s="1"/>
  <c r="DJ18" i="53" s="1"/>
  <c r="DK18" i="53" s="1"/>
  <c r="DL18" i="53" s="1"/>
  <c r="DM18" i="53" s="1"/>
  <c r="DN18" i="53" s="1"/>
  <c r="DO18" i="53" s="1"/>
  <c r="DP18" i="53" s="1"/>
  <c r="DQ18" i="53" s="1"/>
  <c r="DR18" i="53" s="1"/>
  <c r="DS18" i="53" s="1"/>
  <c r="DT18" i="53" s="1"/>
  <c r="DU18" i="53" s="1"/>
  <c r="DV18" i="53" s="1"/>
  <c r="DW18" i="53" s="1"/>
  <c r="DX18" i="53" s="1"/>
  <c r="DY18" i="53" s="1"/>
  <c r="DZ18" i="53" s="1"/>
  <c r="EA18" i="53" s="1"/>
  <c r="EB18" i="53" s="1"/>
  <c r="EC18" i="53" s="1"/>
  <c r="ED18" i="53" s="1"/>
  <c r="EE18" i="53" s="1"/>
  <c r="EF18" i="53" s="1"/>
  <c r="EG18" i="53" s="1"/>
  <c r="EH18" i="53" s="1"/>
  <c r="EI18" i="53" s="1"/>
  <c r="EJ18" i="53" s="1"/>
  <c r="EK18" i="53" s="1"/>
  <c r="EL18" i="53" s="1"/>
  <c r="EM18" i="53" s="1"/>
  <c r="EN18" i="53" s="1"/>
  <c r="EO18" i="53" s="1"/>
  <c r="EP18" i="53" s="1"/>
  <c r="EQ18" i="53" s="1"/>
  <c r="ER18" i="53" s="1"/>
  <c r="ES18" i="53" s="1"/>
  <c r="ET18" i="53" s="1"/>
  <c r="EU18" i="53" s="1"/>
  <c r="O34" i="53"/>
  <c r="T34" i="53"/>
  <c r="U34" i="53" s="1"/>
  <c r="V34" i="53" s="1"/>
  <c r="W34" i="53" s="1"/>
  <c r="X34" i="53" s="1"/>
  <c r="Y34" i="53" s="1"/>
  <c r="Z34" i="53" s="1"/>
  <c r="AA34" i="53" s="1"/>
  <c r="AB34" i="53" s="1"/>
  <c r="AC34" i="53" s="1"/>
  <c r="AD34" i="53" s="1"/>
  <c r="AE34" i="53" s="1"/>
  <c r="AF34" i="53" s="1"/>
  <c r="AG34" i="53" s="1"/>
  <c r="AH34" i="53" s="1"/>
  <c r="AI34" i="53" s="1"/>
  <c r="AJ34" i="53" s="1"/>
  <c r="AK34" i="53" s="1"/>
  <c r="AL34" i="53" s="1"/>
  <c r="AM34" i="53" s="1"/>
  <c r="AN34" i="53" s="1"/>
  <c r="AO34" i="53" s="1"/>
  <c r="AP34" i="53" s="1"/>
  <c r="AQ34" i="53" s="1"/>
  <c r="AR34" i="53" s="1"/>
  <c r="AS34" i="53" s="1"/>
  <c r="AT34" i="53" s="1"/>
  <c r="AU34" i="53" s="1"/>
  <c r="AV34" i="53" s="1"/>
  <c r="AW34" i="53" s="1"/>
  <c r="AX34" i="53" s="1"/>
  <c r="AY34" i="53" s="1"/>
  <c r="AZ34" i="53" s="1"/>
  <c r="BA34" i="53" s="1"/>
  <c r="BB34" i="53" s="1"/>
  <c r="BC34" i="53" s="1"/>
  <c r="BD34" i="53" s="1"/>
  <c r="BE34" i="53" s="1"/>
  <c r="BF34" i="53" s="1"/>
  <c r="BG34" i="53" s="1"/>
  <c r="BH34" i="53" s="1"/>
  <c r="BI34" i="53" s="1"/>
  <c r="BJ34" i="53" s="1"/>
  <c r="BK34" i="53" s="1"/>
  <c r="BL34" i="53" s="1"/>
  <c r="BM34" i="53" s="1"/>
  <c r="BN34" i="53" s="1"/>
  <c r="BO34" i="53" s="1"/>
  <c r="BP34" i="53" s="1"/>
  <c r="BQ34" i="53" s="1"/>
  <c r="BR34" i="53" s="1"/>
  <c r="BS34" i="53" s="1"/>
  <c r="BT34" i="53" s="1"/>
  <c r="BU34" i="53" s="1"/>
  <c r="BV34" i="53" s="1"/>
  <c r="BW34" i="53" s="1"/>
  <c r="BX34" i="53" s="1"/>
  <c r="BY34" i="53" s="1"/>
  <c r="BZ34" i="53" s="1"/>
  <c r="CA34" i="53" s="1"/>
  <c r="CB34" i="53" s="1"/>
  <c r="CC34" i="53" s="1"/>
  <c r="CD34" i="53" s="1"/>
  <c r="CE34" i="53" s="1"/>
  <c r="CF34" i="53" s="1"/>
  <c r="CG34" i="53" s="1"/>
  <c r="CH34" i="53" s="1"/>
  <c r="CI34" i="53" s="1"/>
  <c r="CJ34" i="53" s="1"/>
  <c r="CK34" i="53" s="1"/>
  <c r="CL34" i="53" s="1"/>
  <c r="CM34" i="53" s="1"/>
  <c r="CN34" i="53" s="1"/>
  <c r="CO34" i="53" s="1"/>
  <c r="CP34" i="53" s="1"/>
  <c r="CQ34" i="53" s="1"/>
  <c r="CR34" i="53" s="1"/>
  <c r="CS34" i="53" s="1"/>
  <c r="CT34" i="53" s="1"/>
  <c r="CU34" i="53" s="1"/>
  <c r="CV34" i="53" s="1"/>
  <c r="CW34" i="53" s="1"/>
  <c r="CX34" i="53" s="1"/>
  <c r="CY34" i="53" s="1"/>
  <c r="CZ34" i="53" s="1"/>
  <c r="DA34" i="53" s="1"/>
  <c r="DB34" i="53" s="1"/>
  <c r="DC34" i="53" s="1"/>
  <c r="DD34" i="53" s="1"/>
  <c r="DE34" i="53" s="1"/>
  <c r="DF34" i="53" s="1"/>
  <c r="DG34" i="53" s="1"/>
  <c r="DH34" i="53" s="1"/>
  <c r="DI34" i="53" s="1"/>
  <c r="DJ34" i="53" s="1"/>
  <c r="DK34" i="53" s="1"/>
  <c r="DL34" i="53" s="1"/>
  <c r="DM34" i="53" s="1"/>
  <c r="DN34" i="53" s="1"/>
  <c r="DO34" i="53" s="1"/>
  <c r="DP34" i="53" s="1"/>
  <c r="DQ34" i="53" s="1"/>
  <c r="DR34" i="53" s="1"/>
  <c r="DS34" i="53" s="1"/>
  <c r="DT34" i="53" s="1"/>
  <c r="DU34" i="53" s="1"/>
  <c r="DV34" i="53" s="1"/>
  <c r="DW34" i="53" s="1"/>
  <c r="DX34" i="53" s="1"/>
  <c r="DY34" i="53" s="1"/>
  <c r="DZ34" i="53" s="1"/>
  <c r="EA34" i="53" s="1"/>
  <c r="EB34" i="53" s="1"/>
  <c r="EC34" i="53" s="1"/>
  <c r="ED34" i="53" s="1"/>
  <c r="EE34" i="53" s="1"/>
  <c r="EF34" i="53" s="1"/>
  <c r="EG34" i="53" s="1"/>
  <c r="EH34" i="53" s="1"/>
  <c r="EI34" i="53" s="1"/>
  <c r="EJ34" i="53" s="1"/>
  <c r="EK34" i="53" s="1"/>
  <c r="EL34" i="53" s="1"/>
  <c r="EM34" i="53" s="1"/>
  <c r="EN34" i="53" s="1"/>
  <c r="EO34" i="53" s="1"/>
  <c r="EP34" i="53" s="1"/>
  <c r="EQ34" i="53" s="1"/>
  <c r="ER34" i="53" s="1"/>
  <c r="ES34" i="53" s="1"/>
  <c r="ET34" i="53" s="1"/>
  <c r="EU34" i="53" s="1"/>
  <c r="Q18" i="54"/>
  <c r="Q13" i="54"/>
  <c r="Q23" i="54"/>
  <c r="Q17" i="54"/>
  <c r="Q21" i="54"/>
  <c r="Q22" i="54"/>
  <c r="Q15" i="54"/>
  <c r="Q19" i="54"/>
  <c r="H44" i="53"/>
  <c r="P12" i="53"/>
  <c r="J32" i="53"/>
  <c r="L32" i="53" s="1"/>
  <c r="T32" i="53" s="1"/>
  <c r="U32" i="53" s="1"/>
  <c r="V32" i="53" s="1"/>
  <c r="W32" i="53" s="1"/>
  <c r="X32" i="53" s="1"/>
  <c r="Y32" i="53" s="1"/>
  <c r="Z32" i="53" s="1"/>
  <c r="AA32" i="53" s="1"/>
  <c r="AB32" i="53" s="1"/>
  <c r="AC32" i="53" s="1"/>
  <c r="AD32" i="53" s="1"/>
  <c r="AE32" i="53" s="1"/>
  <c r="AF32" i="53" s="1"/>
  <c r="AG32" i="53" s="1"/>
  <c r="AH32" i="53" s="1"/>
  <c r="AI32" i="53" s="1"/>
  <c r="AJ32" i="53" s="1"/>
  <c r="AK32" i="53" s="1"/>
  <c r="AL32" i="53" s="1"/>
  <c r="AM32" i="53" s="1"/>
  <c r="AN32" i="53" s="1"/>
  <c r="AO32" i="53" s="1"/>
  <c r="AP32" i="53" s="1"/>
  <c r="AQ32" i="53" s="1"/>
  <c r="AR32" i="53" s="1"/>
  <c r="AS32" i="53" s="1"/>
  <c r="AT32" i="53" s="1"/>
  <c r="AU32" i="53" s="1"/>
  <c r="AV32" i="53" s="1"/>
  <c r="AW32" i="53" s="1"/>
  <c r="AX32" i="53" s="1"/>
  <c r="AY32" i="53" s="1"/>
  <c r="AZ32" i="53" s="1"/>
  <c r="BA32" i="53" s="1"/>
  <c r="BB32" i="53" s="1"/>
  <c r="BC32" i="53" s="1"/>
  <c r="BD32" i="53" s="1"/>
  <c r="BE32" i="53" s="1"/>
  <c r="BF32" i="53" s="1"/>
  <c r="BG32" i="53" s="1"/>
  <c r="BH32" i="53" s="1"/>
  <c r="BI32" i="53" s="1"/>
  <c r="BJ32" i="53" s="1"/>
  <c r="BK32" i="53" s="1"/>
  <c r="BL32" i="53" s="1"/>
  <c r="BM32" i="53" s="1"/>
  <c r="BN32" i="53" s="1"/>
  <c r="BO32" i="53" s="1"/>
  <c r="BP32" i="53" s="1"/>
  <c r="BQ32" i="53" s="1"/>
  <c r="BR32" i="53" s="1"/>
  <c r="BS32" i="53" s="1"/>
  <c r="BT32" i="53" s="1"/>
  <c r="BU32" i="53" s="1"/>
  <c r="BV32" i="53" s="1"/>
  <c r="BW32" i="53" s="1"/>
  <c r="BX32" i="53" s="1"/>
  <c r="BY32" i="53" s="1"/>
  <c r="BZ32" i="53" s="1"/>
  <c r="CA32" i="53" s="1"/>
  <c r="CB32" i="53" s="1"/>
  <c r="CC32" i="53" s="1"/>
  <c r="CD32" i="53" s="1"/>
  <c r="CE32" i="53" s="1"/>
  <c r="CF32" i="53" s="1"/>
  <c r="CG32" i="53" s="1"/>
  <c r="CH32" i="53" s="1"/>
  <c r="CI32" i="53" s="1"/>
  <c r="CJ32" i="53" s="1"/>
  <c r="CK32" i="53" s="1"/>
  <c r="CL32" i="53" s="1"/>
  <c r="CM32" i="53" s="1"/>
  <c r="CN32" i="53" s="1"/>
  <c r="CO32" i="53" s="1"/>
  <c r="CP32" i="53" s="1"/>
  <c r="CQ32" i="53" s="1"/>
  <c r="CR32" i="53" s="1"/>
  <c r="CS32" i="53" s="1"/>
  <c r="CT32" i="53" s="1"/>
  <c r="CU32" i="53" s="1"/>
  <c r="CV32" i="53" s="1"/>
  <c r="CW32" i="53" s="1"/>
  <c r="CX32" i="53" s="1"/>
  <c r="CY32" i="53" s="1"/>
  <c r="CZ32" i="53" s="1"/>
  <c r="DA32" i="53" s="1"/>
  <c r="DB32" i="53" s="1"/>
  <c r="DC32" i="53" s="1"/>
  <c r="DD32" i="53" s="1"/>
  <c r="DE32" i="53" s="1"/>
  <c r="DF32" i="53" s="1"/>
  <c r="DG32" i="53" s="1"/>
  <c r="DH32" i="53" s="1"/>
  <c r="DI32" i="53" s="1"/>
  <c r="DJ32" i="53" s="1"/>
  <c r="DK32" i="53" s="1"/>
  <c r="DL32" i="53" s="1"/>
  <c r="DM32" i="53" s="1"/>
  <c r="DN32" i="53" s="1"/>
  <c r="DO32" i="53" s="1"/>
  <c r="DP32" i="53" s="1"/>
  <c r="DQ32" i="53" s="1"/>
  <c r="DR32" i="53" s="1"/>
  <c r="DS32" i="53" s="1"/>
  <c r="DT32" i="53" s="1"/>
  <c r="DU32" i="53" s="1"/>
  <c r="DV32" i="53" s="1"/>
  <c r="DW32" i="53" s="1"/>
  <c r="DX32" i="53" s="1"/>
  <c r="DY32" i="53" s="1"/>
  <c r="DZ32" i="53" s="1"/>
  <c r="EA32" i="53" s="1"/>
  <c r="EB32" i="53" s="1"/>
  <c r="EC32" i="53" s="1"/>
  <c r="ED32" i="53" s="1"/>
  <c r="EE32" i="53" s="1"/>
  <c r="EF32" i="53" s="1"/>
  <c r="EG32" i="53" s="1"/>
  <c r="EH32" i="53" s="1"/>
  <c r="EI32" i="53" s="1"/>
  <c r="EJ32" i="53" s="1"/>
  <c r="EK32" i="53" s="1"/>
  <c r="EL32" i="53" s="1"/>
  <c r="EM32" i="53" s="1"/>
  <c r="EN32" i="53" s="1"/>
  <c r="EO32" i="53" s="1"/>
  <c r="EP32" i="53" s="1"/>
  <c r="EQ32" i="53" s="1"/>
  <c r="ER32" i="53" s="1"/>
  <c r="ES32" i="53" s="1"/>
  <c r="ET32" i="53" s="1"/>
  <c r="EU32" i="53" s="1"/>
  <c r="J17" i="53"/>
  <c r="L17" i="53" s="1"/>
  <c r="T17" i="53" s="1"/>
  <c r="U17" i="53" s="1"/>
  <c r="V17" i="53" s="1"/>
  <c r="W17" i="53" s="1"/>
  <c r="X17" i="53" s="1"/>
  <c r="Y17" i="53" s="1"/>
  <c r="Z17" i="53" s="1"/>
  <c r="AA17" i="53" s="1"/>
  <c r="AB17" i="53" s="1"/>
  <c r="AC17" i="53" s="1"/>
  <c r="AD17" i="53" s="1"/>
  <c r="AE17" i="53" s="1"/>
  <c r="AF17" i="53" s="1"/>
  <c r="AG17" i="53" s="1"/>
  <c r="AH17" i="53" s="1"/>
  <c r="AI17" i="53" s="1"/>
  <c r="AJ17" i="53" s="1"/>
  <c r="AK17" i="53" s="1"/>
  <c r="AL17" i="53" s="1"/>
  <c r="AM17" i="53" s="1"/>
  <c r="AN17" i="53" s="1"/>
  <c r="AO17" i="53" s="1"/>
  <c r="AP17" i="53" s="1"/>
  <c r="AQ17" i="53" s="1"/>
  <c r="AR17" i="53" s="1"/>
  <c r="AS17" i="53" s="1"/>
  <c r="AT17" i="53" s="1"/>
  <c r="AU17" i="53" s="1"/>
  <c r="AV17" i="53" s="1"/>
  <c r="AW17" i="53" s="1"/>
  <c r="AX17" i="53" s="1"/>
  <c r="AY17" i="53" s="1"/>
  <c r="AZ17" i="53" s="1"/>
  <c r="BA17" i="53" s="1"/>
  <c r="BB17" i="53" s="1"/>
  <c r="BC17" i="53" s="1"/>
  <c r="BD17" i="53" s="1"/>
  <c r="BE17" i="53" s="1"/>
  <c r="BF17" i="53" s="1"/>
  <c r="BG17" i="53" s="1"/>
  <c r="BH17" i="53" s="1"/>
  <c r="BI17" i="53" s="1"/>
  <c r="BJ17" i="53" s="1"/>
  <c r="BK17" i="53" s="1"/>
  <c r="BL17" i="53" s="1"/>
  <c r="BM17" i="53" s="1"/>
  <c r="BN17" i="53" s="1"/>
  <c r="BO17" i="53" s="1"/>
  <c r="BP17" i="53" s="1"/>
  <c r="BQ17" i="53" s="1"/>
  <c r="BR17" i="53" s="1"/>
  <c r="BS17" i="53" s="1"/>
  <c r="BT17" i="53" s="1"/>
  <c r="BU17" i="53" s="1"/>
  <c r="BV17" i="53" s="1"/>
  <c r="BW17" i="53" s="1"/>
  <c r="BX17" i="53" s="1"/>
  <c r="BY17" i="53" s="1"/>
  <c r="BZ17" i="53" s="1"/>
  <c r="CA17" i="53" s="1"/>
  <c r="CB17" i="53" s="1"/>
  <c r="CC17" i="53" s="1"/>
  <c r="CD17" i="53" s="1"/>
  <c r="CE17" i="53" s="1"/>
  <c r="CF17" i="53" s="1"/>
  <c r="CG17" i="53" s="1"/>
  <c r="CH17" i="53" s="1"/>
  <c r="CI17" i="53" s="1"/>
  <c r="CJ17" i="53" s="1"/>
  <c r="CK17" i="53" s="1"/>
  <c r="CL17" i="53" s="1"/>
  <c r="CM17" i="53" s="1"/>
  <c r="CN17" i="53" s="1"/>
  <c r="CO17" i="53" s="1"/>
  <c r="CP17" i="53" s="1"/>
  <c r="CQ17" i="53" s="1"/>
  <c r="CR17" i="53" s="1"/>
  <c r="CS17" i="53" s="1"/>
  <c r="CT17" i="53" s="1"/>
  <c r="CU17" i="53" s="1"/>
  <c r="CV17" i="53" s="1"/>
  <c r="CW17" i="53" s="1"/>
  <c r="CX17" i="53" s="1"/>
  <c r="CY17" i="53" s="1"/>
  <c r="CZ17" i="53" s="1"/>
  <c r="DA17" i="53" s="1"/>
  <c r="DB17" i="53" s="1"/>
  <c r="DC17" i="53" s="1"/>
  <c r="DD17" i="53" s="1"/>
  <c r="DE17" i="53" s="1"/>
  <c r="DF17" i="53" s="1"/>
  <c r="DG17" i="53" s="1"/>
  <c r="DH17" i="53" s="1"/>
  <c r="DI17" i="53" s="1"/>
  <c r="DJ17" i="53" s="1"/>
  <c r="DK17" i="53" s="1"/>
  <c r="DL17" i="53" s="1"/>
  <c r="DM17" i="53" s="1"/>
  <c r="DN17" i="53" s="1"/>
  <c r="DO17" i="53" s="1"/>
  <c r="DP17" i="53" s="1"/>
  <c r="DQ17" i="53" s="1"/>
  <c r="DR17" i="53" s="1"/>
  <c r="DS17" i="53" s="1"/>
  <c r="DT17" i="53" s="1"/>
  <c r="DU17" i="53" s="1"/>
  <c r="DV17" i="53" s="1"/>
  <c r="DW17" i="53" s="1"/>
  <c r="DX17" i="53" s="1"/>
  <c r="DY17" i="53" s="1"/>
  <c r="DZ17" i="53" s="1"/>
  <c r="EA17" i="53" s="1"/>
  <c r="EB17" i="53" s="1"/>
  <c r="EC17" i="53" s="1"/>
  <c r="ED17" i="53" s="1"/>
  <c r="EE17" i="53" s="1"/>
  <c r="EF17" i="53" s="1"/>
  <c r="EG17" i="53" s="1"/>
  <c r="EH17" i="53" s="1"/>
  <c r="EI17" i="53" s="1"/>
  <c r="EJ17" i="53" s="1"/>
  <c r="EK17" i="53" s="1"/>
  <c r="EL17" i="53" s="1"/>
  <c r="EM17" i="53" s="1"/>
  <c r="EN17" i="53" s="1"/>
  <c r="EO17" i="53" s="1"/>
  <c r="EP17" i="53" s="1"/>
  <c r="EQ17" i="53" s="1"/>
  <c r="ER17" i="53" s="1"/>
  <c r="ES17" i="53" s="1"/>
  <c r="ET17" i="53" s="1"/>
  <c r="EU17" i="53" s="1"/>
  <c r="J28" i="53"/>
  <c r="L28" i="53" s="1"/>
  <c r="T28" i="53" s="1"/>
  <c r="U28" i="53" s="1"/>
  <c r="V28" i="53" s="1"/>
  <c r="W28" i="53" s="1"/>
  <c r="X28" i="53" s="1"/>
  <c r="Y28" i="53" s="1"/>
  <c r="Z28" i="53" s="1"/>
  <c r="AA28" i="53" s="1"/>
  <c r="AB28" i="53" s="1"/>
  <c r="AC28" i="53" s="1"/>
  <c r="AD28" i="53" s="1"/>
  <c r="AE28" i="53" s="1"/>
  <c r="AF28" i="53" s="1"/>
  <c r="AG28" i="53" s="1"/>
  <c r="AH28" i="53" s="1"/>
  <c r="AI28" i="53" s="1"/>
  <c r="AJ28" i="53" s="1"/>
  <c r="AK28" i="53" s="1"/>
  <c r="AL28" i="53" s="1"/>
  <c r="AM28" i="53" s="1"/>
  <c r="AN28" i="53" s="1"/>
  <c r="AO28" i="53" s="1"/>
  <c r="AP28" i="53" s="1"/>
  <c r="AQ28" i="53" s="1"/>
  <c r="AR28" i="53" s="1"/>
  <c r="AS28" i="53" s="1"/>
  <c r="AT28" i="53" s="1"/>
  <c r="AU28" i="53" s="1"/>
  <c r="AV28" i="53" s="1"/>
  <c r="AW28" i="53" s="1"/>
  <c r="AX28" i="53" s="1"/>
  <c r="AY28" i="53" s="1"/>
  <c r="AZ28" i="53" s="1"/>
  <c r="BA28" i="53" s="1"/>
  <c r="BB28" i="53" s="1"/>
  <c r="BC28" i="53" s="1"/>
  <c r="BD28" i="53" s="1"/>
  <c r="BE28" i="53" s="1"/>
  <c r="BF28" i="53" s="1"/>
  <c r="BG28" i="53" s="1"/>
  <c r="BH28" i="53" s="1"/>
  <c r="BI28" i="53" s="1"/>
  <c r="BJ28" i="53" s="1"/>
  <c r="BK28" i="53" s="1"/>
  <c r="BL28" i="53" s="1"/>
  <c r="BM28" i="53" s="1"/>
  <c r="BN28" i="53" s="1"/>
  <c r="BO28" i="53" s="1"/>
  <c r="BP28" i="53" s="1"/>
  <c r="BQ28" i="53" s="1"/>
  <c r="BR28" i="53" s="1"/>
  <c r="BS28" i="53" s="1"/>
  <c r="BT28" i="53" s="1"/>
  <c r="BU28" i="53" s="1"/>
  <c r="BV28" i="53" s="1"/>
  <c r="BW28" i="53" s="1"/>
  <c r="BX28" i="53" s="1"/>
  <c r="BY28" i="53" s="1"/>
  <c r="BZ28" i="53" s="1"/>
  <c r="CA28" i="53" s="1"/>
  <c r="CB28" i="53" s="1"/>
  <c r="CC28" i="53" s="1"/>
  <c r="CD28" i="53" s="1"/>
  <c r="CE28" i="53" s="1"/>
  <c r="CF28" i="53" s="1"/>
  <c r="CG28" i="53" s="1"/>
  <c r="CH28" i="53" s="1"/>
  <c r="CI28" i="53" s="1"/>
  <c r="CJ28" i="53" s="1"/>
  <c r="CK28" i="53" s="1"/>
  <c r="CL28" i="53" s="1"/>
  <c r="CM28" i="53" s="1"/>
  <c r="CN28" i="53" s="1"/>
  <c r="CO28" i="53" s="1"/>
  <c r="CP28" i="53" s="1"/>
  <c r="CQ28" i="53" s="1"/>
  <c r="CR28" i="53" s="1"/>
  <c r="CS28" i="53" s="1"/>
  <c r="CT28" i="53" s="1"/>
  <c r="CU28" i="53" s="1"/>
  <c r="CV28" i="53" s="1"/>
  <c r="CW28" i="53" s="1"/>
  <c r="CX28" i="53" s="1"/>
  <c r="CY28" i="53" s="1"/>
  <c r="CZ28" i="53" s="1"/>
  <c r="DA28" i="53" s="1"/>
  <c r="DB28" i="53" s="1"/>
  <c r="DC28" i="53" s="1"/>
  <c r="DD28" i="53" s="1"/>
  <c r="DE28" i="53" s="1"/>
  <c r="DF28" i="53" s="1"/>
  <c r="DG28" i="53" s="1"/>
  <c r="DH28" i="53" s="1"/>
  <c r="DI28" i="53" s="1"/>
  <c r="DJ28" i="53" s="1"/>
  <c r="DK28" i="53" s="1"/>
  <c r="DL28" i="53" s="1"/>
  <c r="DM28" i="53" s="1"/>
  <c r="DN28" i="53" s="1"/>
  <c r="DO28" i="53" s="1"/>
  <c r="DP28" i="53" s="1"/>
  <c r="DQ28" i="53" s="1"/>
  <c r="DR28" i="53" s="1"/>
  <c r="DS28" i="53" s="1"/>
  <c r="DT28" i="53" s="1"/>
  <c r="DU28" i="53" s="1"/>
  <c r="DV28" i="53" s="1"/>
  <c r="DW28" i="53" s="1"/>
  <c r="DX28" i="53" s="1"/>
  <c r="DY28" i="53" s="1"/>
  <c r="DZ28" i="53" s="1"/>
  <c r="EA28" i="53" s="1"/>
  <c r="EB28" i="53" s="1"/>
  <c r="EC28" i="53" s="1"/>
  <c r="ED28" i="53" s="1"/>
  <c r="EE28" i="53" s="1"/>
  <c r="EF28" i="53" s="1"/>
  <c r="EG28" i="53" s="1"/>
  <c r="EH28" i="53" s="1"/>
  <c r="EI28" i="53" s="1"/>
  <c r="EJ28" i="53" s="1"/>
  <c r="EK28" i="53" s="1"/>
  <c r="EL28" i="53" s="1"/>
  <c r="EM28" i="53" s="1"/>
  <c r="EN28" i="53" s="1"/>
  <c r="EO28" i="53" s="1"/>
  <c r="EP28" i="53" s="1"/>
  <c r="EQ28" i="53" s="1"/>
  <c r="ER28" i="53" s="1"/>
  <c r="ES28" i="53" s="1"/>
  <c r="ET28" i="53" s="1"/>
  <c r="EU28" i="53" s="1"/>
  <c r="J19" i="53"/>
  <c r="L19" i="53" s="1"/>
  <c r="T19" i="53" s="1"/>
  <c r="U19" i="53" s="1"/>
  <c r="V19" i="53" s="1"/>
  <c r="W19" i="53" s="1"/>
  <c r="X19" i="53" s="1"/>
  <c r="Y19" i="53" s="1"/>
  <c r="Z19" i="53" s="1"/>
  <c r="AA19" i="53" s="1"/>
  <c r="AB19" i="53" s="1"/>
  <c r="AC19" i="53" s="1"/>
  <c r="AD19" i="53" s="1"/>
  <c r="AE19" i="53" s="1"/>
  <c r="AF19" i="53" s="1"/>
  <c r="AG19" i="53" s="1"/>
  <c r="AH19" i="53" s="1"/>
  <c r="AI19" i="53" s="1"/>
  <c r="AJ19" i="53" s="1"/>
  <c r="AK19" i="53" s="1"/>
  <c r="AL19" i="53" s="1"/>
  <c r="AM19" i="53" s="1"/>
  <c r="AN19" i="53" s="1"/>
  <c r="AO19" i="53" s="1"/>
  <c r="AP19" i="53" s="1"/>
  <c r="AQ19" i="53" s="1"/>
  <c r="AR19" i="53" s="1"/>
  <c r="AS19" i="53" s="1"/>
  <c r="AT19" i="53" s="1"/>
  <c r="AU19" i="53" s="1"/>
  <c r="AV19" i="53" s="1"/>
  <c r="AW19" i="53" s="1"/>
  <c r="AX19" i="53" s="1"/>
  <c r="AY19" i="53" s="1"/>
  <c r="AZ19" i="53" s="1"/>
  <c r="BA19" i="53" s="1"/>
  <c r="BB19" i="53" s="1"/>
  <c r="BC19" i="53" s="1"/>
  <c r="BD19" i="53" s="1"/>
  <c r="BE19" i="53" s="1"/>
  <c r="BF19" i="53" s="1"/>
  <c r="BG19" i="53" s="1"/>
  <c r="BH19" i="53" s="1"/>
  <c r="BI19" i="53" s="1"/>
  <c r="BJ19" i="53" s="1"/>
  <c r="BK19" i="53" s="1"/>
  <c r="BL19" i="53" s="1"/>
  <c r="BM19" i="53" s="1"/>
  <c r="BN19" i="53" s="1"/>
  <c r="BO19" i="53" s="1"/>
  <c r="BP19" i="53" s="1"/>
  <c r="BQ19" i="53" s="1"/>
  <c r="BR19" i="53" s="1"/>
  <c r="BS19" i="53" s="1"/>
  <c r="BT19" i="53" s="1"/>
  <c r="BU19" i="53" s="1"/>
  <c r="BV19" i="53" s="1"/>
  <c r="BW19" i="53" s="1"/>
  <c r="BX19" i="53" s="1"/>
  <c r="BY19" i="53" s="1"/>
  <c r="BZ19" i="53" s="1"/>
  <c r="CA19" i="53" s="1"/>
  <c r="CB19" i="53" s="1"/>
  <c r="CC19" i="53" s="1"/>
  <c r="CD19" i="53" s="1"/>
  <c r="CE19" i="53" s="1"/>
  <c r="CF19" i="53" s="1"/>
  <c r="CG19" i="53" s="1"/>
  <c r="CH19" i="53" s="1"/>
  <c r="CI19" i="53" s="1"/>
  <c r="CJ19" i="53" s="1"/>
  <c r="CK19" i="53" s="1"/>
  <c r="CL19" i="53" s="1"/>
  <c r="CM19" i="53" s="1"/>
  <c r="CN19" i="53" s="1"/>
  <c r="CO19" i="53" s="1"/>
  <c r="CP19" i="53" s="1"/>
  <c r="CQ19" i="53" s="1"/>
  <c r="CR19" i="53" s="1"/>
  <c r="CS19" i="53" s="1"/>
  <c r="CT19" i="53" s="1"/>
  <c r="CU19" i="53" s="1"/>
  <c r="CV19" i="53" s="1"/>
  <c r="CW19" i="53" s="1"/>
  <c r="CX19" i="53" s="1"/>
  <c r="CY19" i="53" s="1"/>
  <c r="CZ19" i="53" s="1"/>
  <c r="DA19" i="53" s="1"/>
  <c r="DB19" i="53" s="1"/>
  <c r="DC19" i="53" s="1"/>
  <c r="DD19" i="53" s="1"/>
  <c r="DE19" i="53" s="1"/>
  <c r="DF19" i="53" s="1"/>
  <c r="DG19" i="53" s="1"/>
  <c r="DH19" i="53" s="1"/>
  <c r="DI19" i="53" s="1"/>
  <c r="DJ19" i="53" s="1"/>
  <c r="DK19" i="53" s="1"/>
  <c r="DL19" i="53" s="1"/>
  <c r="DM19" i="53" s="1"/>
  <c r="DN19" i="53" s="1"/>
  <c r="DO19" i="53" s="1"/>
  <c r="DP19" i="53" s="1"/>
  <c r="DQ19" i="53" s="1"/>
  <c r="DR19" i="53" s="1"/>
  <c r="DS19" i="53" s="1"/>
  <c r="DT19" i="53" s="1"/>
  <c r="DU19" i="53" s="1"/>
  <c r="DV19" i="53" s="1"/>
  <c r="DW19" i="53" s="1"/>
  <c r="DX19" i="53" s="1"/>
  <c r="DY19" i="53" s="1"/>
  <c r="DZ19" i="53" s="1"/>
  <c r="EA19" i="53" s="1"/>
  <c r="EB19" i="53" s="1"/>
  <c r="EC19" i="53" s="1"/>
  <c r="ED19" i="53" s="1"/>
  <c r="EE19" i="53" s="1"/>
  <c r="EF19" i="53" s="1"/>
  <c r="EG19" i="53" s="1"/>
  <c r="EH19" i="53" s="1"/>
  <c r="EI19" i="53" s="1"/>
  <c r="EJ19" i="53" s="1"/>
  <c r="EK19" i="53" s="1"/>
  <c r="EL19" i="53" s="1"/>
  <c r="EM19" i="53" s="1"/>
  <c r="EN19" i="53" s="1"/>
  <c r="EO19" i="53" s="1"/>
  <c r="EP19" i="53" s="1"/>
  <c r="EQ19" i="53" s="1"/>
  <c r="ER19" i="53" s="1"/>
  <c r="ES19" i="53" s="1"/>
  <c r="ET19" i="53" s="1"/>
  <c r="EU19" i="53" s="1"/>
  <c r="J35" i="53"/>
  <c r="L35" i="53" s="1"/>
  <c r="T35" i="53" s="1"/>
  <c r="U35" i="53" s="1"/>
  <c r="V35" i="53" s="1"/>
  <c r="W35" i="53" s="1"/>
  <c r="X35" i="53" s="1"/>
  <c r="Y35" i="53" s="1"/>
  <c r="Z35" i="53" s="1"/>
  <c r="AA35" i="53" s="1"/>
  <c r="AB35" i="53" s="1"/>
  <c r="AC35" i="53" s="1"/>
  <c r="AD35" i="53" s="1"/>
  <c r="AE35" i="53" s="1"/>
  <c r="AF35" i="53" s="1"/>
  <c r="AG35" i="53" s="1"/>
  <c r="AH35" i="53" s="1"/>
  <c r="AI35" i="53" s="1"/>
  <c r="AJ35" i="53" s="1"/>
  <c r="AK35" i="53" s="1"/>
  <c r="AL35" i="53" s="1"/>
  <c r="AM35" i="53" s="1"/>
  <c r="AN35" i="53" s="1"/>
  <c r="AO35" i="53" s="1"/>
  <c r="AP35" i="53" s="1"/>
  <c r="AQ35" i="53" s="1"/>
  <c r="AR35" i="53" s="1"/>
  <c r="AS35" i="53" s="1"/>
  <c r="AT35" i="53" s="1"/>
  <c r="AU35" i="53" s="1"/>
  <c r="AV35" i="53" s="1"/>
  <c r="AW35" i="53" s="1"/>
  <c r="AX35" i="53" s="1"/>
  <c r="AY35" i="53" s="1"/>
  <c r="AZ35" i="53" s="1"/>
  <c r="BA35" i="53" s="1"/>
  <c r="BB35" i="53" s="1"/>
  <c r="BC35" i="53" s="1"/>
  <c r="BD35" i="53" s="1"/>
  <c r="BE35" i="53" s="1"/>
  <c r="BF35" i="53" s="1"/>
  <c r="BG35" i="53" s="1"/>
  <c r="BH35" i="53" s="1"/>
  <c r="BI35" i="53" s="1"/>
  <c r="BJ35" i="53" s="1"/>
  <c r="BK35" i="53" s="1"/>
  <c r="BL35" i="53" s="1"/>
  <c r="BM35" i="53" s="1"/>
  <c r="BN35" i="53" s="1"/>
  <c r="BO35" i="53" s="1"/>
  <c r="BP35" i="53" s="1"/>
  <c r="BQ35" i="53" s="1"/>
  <c r="BR35" i="53" s="1"/>
  <c r="BS35" i="53" s="1"/>
  <c r="BT35" i="53" s="1"/>
  <c r="BU35" i="53" s="1"/>
  <c r="BV35" i="53" s="1"/>
  <c r="BW35" i="53" s="1"/>
  <c r="BX35" i="53" s="1"/>
  <c r="BY35" i="53" s="1"/>
  <c r="BZ35" i="53" s="1"/>
  <c r="CA35" i="53" s="1"/>
  <c r="CB35" i="53" s="1"/>
  <c r="CC35" i="53" s="1"/>
  <c r="CD35" i="53" s="1"/>
  <c r="CE35" i="53" s="1"/>
  <c r="CF35" i="53" s="1"/>
  <c r="CG35" i="53" s="1"/>
  <c r="CH35" i="53" s="1"/>
  <c r="CI35" i="53" s="1"/>
  <c r="CJ35" i="53" s="1"/>
  <c r="CK35" i="53" s="1"/>
  <c r="CL35" i="53" s="1"/>
  <c r="CM35" i="53" s="1"/>
  <c r="CN35" i="53" s="1"/>
  <c r="CO35" i="53" s="1"/>
  <c r="CP35" i="53" s="1"/>
  <c r="CQ35" i="53" s="1"/>
  <c r="CR35" i="53" s="1"/>
  <c r="CS35" i="53" s="1"/>
  <c r="CT35" i="53" s="1"/>
  <c r="CU35" i="53" s="1"/>
  <c r="CV35" i="53" s="1"/>
  <c r="CW35" i="53" s="1"/>
  <c r="CX35" i="53" s="1"/>
  <c r="CY35" i="53" s="1"/>
  <c r="CZ35" i="53" s="1"/>
  <c r="DA35" i="53" s="1"/>
  <c r="DB35" i="53" s="1"/>
  <c r="DC35" i="53" s="1"/>
  <c r="DD35" i="53" s="1"/>
  <c r="DE35" i="53" s="1"/>
  <c r="DF35" i="53" s="1"/>
  <c r="DG35" i="53" s="1"/>
  <c r="DH35" i="53" s="1"/>
  <c r="DI35" i="53" s="1"/>
  <c r="DJ35" i="53" s="1"/>
  <c r="DK35" i="53" s="1"/>
  <c r="DL35" i="53" s="1"/>
  <c r="DM35" i="53" s="1"/>
  <c r="DN35" i="53" s="1"/>
  <c r="DO35" i="53" s="1"/>
  <c r="DP35" i="53" s="1"/>
  <c r="DQ35" i="53" s="1"/>
  <c r="DR35" i="53" s="1"/>
  <c r="DS35" i="53" s="1"/>
  <c r="DT35" i="53" s="1"/>
  <c r="DU35" i="53" s="1"/>
  <c r="DV35" i="53" s="1"/>
  <c r="DW35" i="53" s="1"/>
  <c r="DX35" i="53" s="1"/>
  <c r="DY35" i="53" s="1"/>
  <c r="DZ35" i="53" s="1"/>
  <c r="EA35" i="53" s="1"/>
  <c r="EB35" i="53" s="1"/>
  <c r="EC35" i="53" s="1"/>
  <c r="ED35" i="53" s="1"/>
  <c r="EE35" i="53" s="1"/>
  <c r="EF35" i="53" s="1"/>
  <c r="EG35" i="53" s="1"/>
  <c r="EH35" i="53" s="1"/>
  <c r="EI35" i="53" s="1"/>
  <c r="EJ35" i="53" s="1"/>
  <c r="EK35" i="53" s="1"/>
  <c r="EL35" i="53" s="1"/>
  <c r="EM35" i="53" s="1"/>
  <c r="EN35" i="53" s="1"/>
  <c r="EO35" i="53" s="1"/>
  <c r="EP35" i="53" s="1"/>
  <c r="EQ35" i="53" s="1"/>
  <c r="ER35" i="53" s="1"/>
  <c r="ES35" i="53" s="1"/>
  <c r="ET35" i="53" s="1"/>
  <c r="EU35" i="53" s="1"/>
  <c r="J24" i="53"/>
  <c r="L24" i="53" s="1"/>
  <c r="T24" i="53" s="1"/>
  <c r="U24" i="53" s="1"/>
  <c r="V24" i="53" s="1"/>
  <c r="W24" i="53" s="1"/>
  <c r="X24" i="53" s="1"/>
  <c r="Y24" i="53" s="1"/>
  <c r="Z24" i="53" s="1"/>
  <c r="AA24" i="53" s="1"/>
  <c r="AB24" i="53" s="1"/>
  <c r="AC24" i="53" s="1"/>
  <c r="AD24" i="53" s="1"/>
  <c r="AE24" i="53" s="1"/>
  <c r="AF24" i="53" s="1"/>
  <c r="AG24" i="53" s="1"/>
  <c r="AH24" i="53" s="1"/>
  <c r="AI24" i="53" s="1"/>
  <c r="AJ24" i="53" s="1"/>
  <c r="AK24" i="53" s="1"/>
  <c r="AL24" i="53" s="1"/>
  <c r="AM24" i="53" s="1"/>
  <c r="AN24" i="53" s="1"/>
  <c r="AO24" i="53" s="1"/>
  <c r="AP24" i="53" s="1"/>
  <c r="AQ24" i="53" s="1"/>
  <c r="AR24" i="53" s="1"/>
  <c r="AS24" i="53" s="1"/>
  <c r="AT24" i="53" s="1"/>
  <c r="AU24" i="53" s="1"/>
  <c r="AV24" i="53" s="1"/>
  <c r="AW24" i="53" s="1"/>
  <c r="AX24" i="53" s="1"/>
  <c r="AY24" i="53" s="1"/>
  <c r="AZ24" i="53" s="1"/>
  <c r="BA24" i="53" s="1"/>
  <c r="BB24" i="53" s="1"/>
  <c r="BC24" i="53" s="1"/>
  <c r="BD24" i="53" s="1"/>
  <c r="BE24" i="53" s="1"/>
  <c r="BF24" i="53" s="1"/>
  <c r="BG24" i="53" s="1"/>
  <c r="BH24" i="53" s="1"/>
  <c r="BI24" i="53" s="1"/>
  <c r="BJ24" i="53" s="1"/>
  <c r="BK24" i="53" s="1"/>
  <c r="BL24" i="53" s="1"/>
  <c r="BM24" i="53" s="1"/>
  <c r="BN24" i="53" s="1"/>
  <c r="BO24" i="53" s="1"/>
  <c r="BP24" i="53" s="1"/>
  <c r="BQ24" i="53" s="1"/>
  <c r="BR24" i="53" s="1"/>
  <c r="BS24" i="53" s="1"/>
  <c r="BT24" i="53" s="1"/>
  <c r="BU24" i="53" s="1"/>
  <c r="BV24" i="53" s="1"/>
  <c r="BW24" i="53" s="1"/>
  <c r="BX24" i="53" s="1"/>
  <c r="BY24" i="53" s="1"/>
  <c r="BZ24" i="53" s="1"/>
  <c r="CA24" i="53" s="1"/>
  <c r="CB24" i="53" s="1"/>
  <c r="CC24" i="53" s="1"/>
  <c r="CD24" i="53" s="1"/>
  <c r="CE24" i="53" s="1"/>
  <c r="CF24" i="53" s="1"/>
  <c r="CG24" i="53" s="1"/>
  <c r="CH24" i="53" s="1"/>
  <c r="CI24" i="53" s="1"/>
  <c r="CJ24" i="53" s="1"/>
  <c r="CK24" i="53" s="1"/>
  <c r="CL24" i="53" s="1"/>
  <c r="CM24" i="53" s="1"/>
  <c r="CN24" i="53" s="1"/>
  <c r="CO24" i="53" s="1"/>
  <c r="CP24" i="53" s="1"/>
  <c r="CQ24" i="53" s="1"/>
  <c r="CR24" i="53" s="1"/>
  <c r="CS24" i="53" s="1"/>
  <c r="CT24" i="53" s="1"/>
  <c r="CU24" i="53" s="1"/>
  <c r="CV24" i="53" s="1"/>
  <c r="CW24" i="53" s="1"/>
  <c r="CX24" i="53" s="1"/>
  <c r="CY24" i="53" s="1"/>
  <c r="CZ24" i="53" s="1"/>
  <c r="DA24" i="53" s="1"/>
  <c r="DB24" i="53" s="1"/>
  <c r="DC24" i="53" s="1"/>
  <c r="DD24" i="53" s="1"/>
  <c r="DE24" i="53" s="1"/>
  <c r="DF24" i="53" s="1"/>
  <c r="DG24" i="53" s="1"/>
  <c r="DH24" i="53" s="1"/>
  <c r="DI24" i="53" s="1"/>
  <c r="DJ24" i="53" s="1"/>
  <c r="DK24" i="53" s="1"/>
  <c r="DL24" i="53" s="1"/>
  <c r="DM24" i="53" s="1"/>
  <c r="DN24" i="53" s="1"/>
  <c r="DO24" i="53" s="1"/>
  <c r="DP24" i="53" s="1"/>
  <c r="DQ24" i="53" s="1"/>
  <c r="DR24" i="53" s="1"/>
  <c r="DS24" i="53" s="1"/>
  <c r="DT24" i="53" s="1"/>
  <c r="DU24" i="53" s="1"/>
  <c r="DV24" i="53" s="1"/>
  <c r="DW24" i="53" s="1"/>
  <c r="DX24" i="53" s="1"/>
  <c r="DY24" i="53" s="1"/>
  <c r="DZ24" i="53" s="1"/>
  <c r="EA24" i="53" s="1"/>
  <c r="EB24" i="53" s="1"/>
  <c r="EC24" i="53" s="1"/>
  <c r="ED24" i="53" s="1"/>
  <c r="EE24" i="53" s="1"/>
  <c r="EF24" i="53" s="1"/>
  <c r="EG24" i="53" s="1"/>
  <c r="EH24" i="53" s="1"/>
  <c r="EI24" i="53" s="1"/>
  <c r="EJ24" i="53" s="1"/>
  <c r="EK24" i="53" s="1"/>
  <c r="EL24" i="53" s="1"/>
  <c r="EM24" i="53" s="1"/>
  <c r="EN24" i="53" s="1"/>
  <c r="EO24" i="53" s="1"/>
  <c r="EP24" i="53" s="1"/>
  <c r="EQ24" i="53" s="1"/>
  <c r="ER24" i="53" s="1"/>
  <c r="ES24" i="53" s="1"/>
  <c r="ET24" i="53" s="1"/>
  <c r="EU24" i="53" s="1"/>
  <c r="J15" i="53"/>
  <c r="L15" i="53" s="1"/>
  <c r="T15" i="53" s="1"/>
  <c r="U15" i="53" s="1"/>
  <c r="V15" i="53" s="1"/>
  <c r="W15" i="53" s="1"/>
  <c r="X15" i="53" s="1"/>
  <c r="Y15" i="53" s="1"/>
  <c r="Z15" i="53" s="1"/>
  <c r="AA15" i="53" s="1"/>
  <c r="AB15" i="53" s="1"/>
  <c r="AC15" i="53" s="1"/>
  <c r="AD15" i="53" s="1"/>
  <c r="AE15" i="53" s="1"/>
  <c r="AF15" i="53" s="1"/>
  <c r="AG15" i="53" s="1"/>
  <c r="AH15" i="53" s="1"/>
  <c r="AI15" i="53" s="1"/>
  <c r="AJ15" i="53" s="1"/>
  <c r="AK15" i="53" s="1"/>
  <c r="AL15" i="53" s="1"/>
  <c r="AM15" i="53" s="1"/>
  <c r="AN15" i="53" s="1"/>
  <c r="AO15" i="53" s="1"/>
  <c r="AP15" i="53" s="1"/>
  <c r="AQ15" i="53" s="1"/>
  <c r="AR15" i="53" s="1"/>
  <c r="AS15" i="53" s="1"/>
  <c r="AT15" i="53" s="1"/>
  <c r="AU15" i="53" s="1"/>
  <c r="AV15" i="53" s="1"/>
  <c r="AW15" i="53" s="1"/>
  <c r="AX15" i="53" s="1"/>
  <c r="AY15" i="53" s="1"/>
  <c r="AZ15" i="53" s="1"/>
  <c r="BA15" i="53" s="1"/>
  <c r="BB15" i="53" s="1"/>
  <c r="BC15" i="53" s="1"/>
  <c r="BD15" i="53" s="1"/>
  <c r="BE15" i="53" s="1"/>
  <c r="BF15" i="53" s="1"/>
  <c r="BG15" i="53" s="1"/>
  <c r="BH15" i="53" s="1"/>
  <c r="BI15" i="53" s="1"/>
  <c r="BJ15" i="53" s="1"/>
  <c r="BK15" i="53" s="1"/>
  <c r="BL15" i="53" s="1"/>
  <c r="BM15" i="53" s="1"/>
  <c r="BN15" i="53" s="1"/>
  <c r="BO15" i="53" s="1"/>
  <c r="BP15" i="53" s="1"/>
  <c r="BQ15" i="53" s="1"/>
  <c r="BR15" i="53" s="1"/>
  <c r="BS15" i="53" s="1"/>
  <c r="BT15" i="53" s="1"/>
  <c r="BU15" i="53" s="1"/>
  <c r="BV15" i="53" s="1"/>
  <c r="BW15" i="53" s="1"/>
  <c r="BX15" i="53" s="1"/>
  <c r="BY15" i="53" s="1"/>
  <c r="BZ15" i="53" s="1"/>
  <c r="CA15" i="53" s="1"/>
  <c r="CB15" i="53" s="1"/>
  <c r="CC15" i="53" s="1"/>
  <c r="CD15" i="53" s="1"/>
  <c r="CE15" i="53" s="1"/>
  <c r="CF15" i="53" s="1"/>
  <c r="CG15" i="53" s="1"/>
  <c r="CH15" i="53" s="1"/>
  <c r="CI15" i="53" s="1"/>
  <c r="CJ15" i="53" s="1"/>
  <c r="CK15" i="53" s="1"/>
  <c r="CL15" i="53" s="1"/>
  <c r="CM15" i="53" s="1"/>
  <c r="CN15" i="53" s="1"/>
  <c r="CO15" i="53" s="1"/>
  <c r="CP15" i="53" s="1"/>
  <c r="CQ15" i="53" s="1"/>
  <c r="CR15" i="53" s="1"/>
  <c r="CS15" i="53" s="1"/>
  <c r="CT15" i="53" s="1"/>
  <c r="CU15" i="53" s="1"/>
  <c r="CV15" i="53" s="1"/>
  <c r="CW15" i="53" s="1"/>
  <c r="CX15" i="53" s="1"/>
  <c r="CY15" i="53" s="1"/>
  <c r="CZ15" i="53" s="1"/>
  <c r="DA15" i="53" s="1"/>
  <c r="DB15" i="53" s="1"/>
  <c r="DC15" i="53" s="1"/>
  <c r="DD15" i="53" s="1"/>
  <c r="DE15" i="53" s="1"/>
  <c r="DF15" i="53" s="1"/>
  <c r="DG15" i="53" s="1"/>
  <c r="DH15" i="53" s="1"/>
  <c r="DI15" i="53" s="1"/>
  <c r="DJ15" i="53" s="1"/>
  <c r="DK15" i="53" s="1"/>
  <c r="DL15" i="53" s="1"/>
  <c r="DM15" i="53" s="1"/>
  <c r="DN15" i="53" s="1"/>
  <c r="DO15" i="53" s="1"/>
  <c r="DP15" i="53" s="1"/>
  <c r="DQ15" i="53" s="1"/>
  <c r="DR15" i="53" s="1"/>
  <c r="DS15" i="53" s="1"/>
  <c r="DT15" i="53" s="1"/>
  <c r="DU15" i="53" s="1"/>
  <c r="DV15" i="53" s="1"/>
  <c r="DW15" i="53" s="1"/>
  <c r="DX15" i="53" s="1"/>
  <c r="DY15" i="53" s="1"/>
  <c r="DZ15" i="53" s="1"/>
  <c r="EA15" i="53" s="1"/>
  <c r="EB15" i="53" s="1"/>
  <c r="EC15" i="53" s="1"/>
  <c r="ED15" i="53" s="1"/>
  <c r="EE15" i="53" s="1"/>
  <c r="EF15" i="53" s="1"/>
  <c r="EG15" i="53" s="1"/>
  <c r="EH15" i="53" s="1"/>
  <c r="EI15" i="53" s="1"/>
  <c r="EJ15" i="53" s="1"/>
  <c r="EK15" i="53" s="1"/>
  <c r="EL15" i="53" s="1"/>
  <c r="EM15" i="53" s="1"/>
  <c r="EN15" i="53" s="1"/>
  <c r="EO15" i="53" s="1"/>
  <c r="EP15" i="53" s="1"/>
  <c r="EQ15" i="53" s="1"/>
  <c r="ER15" i="53" s="1"/>
  <c r="ES15" i="53" s="1"/>
  <c r="ET15" i="53" s="1"/>
  <c r="EU15" i="53" s="1"/>
  <c r="J25" i="53"/>
  <c r="L25" i="53" s="1"/>
  <c r="T25" i="53" s="1"/>
  <c r="U25" i="53" s="1"/>
  <c r="V25" i="53" s="1"/>
  <c r="W25" i="53" s="1"/>
  <c r="X25" i="53" s="1"/>
  <c r="Y25" i="53" s="1"/>
  <c r="Z25" i="53" s="1"/>
  <c r="AA25" i="53" s="1"/>
  <c r="AB25" i="53" s="1"/>
  <c r="AC25" i="53" s="1"/>
  <c r="AD25" i="53" s="1"/>
  <c r="AE25" i="53" s="1"/>
  <c r="AF25" i="53" s="1"/>
  <c r="AG25" i="53" s="1"/>
  <c r="AH25" i="53" s="1"/>
  <c r="AI25" i="53" s="1"/>
  <c r="AJ25" i="53" s="1"/>
  <c r="AK25" i="53" s="1"/>
  <c r="AL25" i="53" s="1"/>
  <c r="AM25" i="53" s="1"/>
  <c r="AN25" i="53" s="1"/>
  <c r="AO25" i="53" s="1"/>
  <c r="AP25" i="53" s="1"/>
  <c r="AQ25" i="53" s="1"/>
  <c r="AR25" i="53" s="1"/>
  <c r="AS25" i="53" s="1"/>
  <c r="AT25" i="53" s="1"/>
  <c r="AU25" i="53" s="1"/>
  <c r="AV25" i="53" s="1"/>
  <c r="AW25" i="53" s="1"/>
  <c r="AX25" i="53" s="1"/>
  <c r="AY25" i="53" s="1"/>
  <c r="AZ25" i="53" s="1"/>
  <c r="BA25" i="53" s="1"/>
  <c r="BB25" i="53" s="1"/>
  <c r="BC25" i="53" s="1"/>
  <c r="BD25" i="53" s="1"/>
  <c r="BE25" i="53" s="1"/>
  <c r="BF25" i="53" s="1"/>
  <c r="BG25" i="53" s="1"/>
  <c r="BH25" i="53" s="1"/>
  <c r="BI25" i="53" s="1"/>
  <c r="BJ25" i="53" s="1"/>
  <c r="BK25" i="53" s="1"/>
  <c r="BL25" i="53" s="1"/>
  <c r="BM25" i="53" s="1"/>
  <c r="BN25" i="53" s="1"/>
  <c r="BO25" i="53" s="1"/>
  <c r="BP25" i="53" s="1"/>
  <c r="BQ25" i="53" s="1"/>
  <c r="BR25" i="53" s="1"/>
  <c r="BS25" i="53" s="1"/>
  <c r="BT25" i="53" s="1"/>
  <c r="BU25" i="53" s="1"/>
  <c r="BV25" i="53" s="1"/>
  <c r="BW25" i="53" s="1"/>
  <c r="BX25" i="53" s="1"/>
  <c r="BY25" i="53" s="1"/>
  <c r="BZ25" i="53" s="1"/>
  <c r="CA25" i="53" s="1"/>
  <c r="CB25" i="53" s="1"/>
  <c r="CC25" i="53" s="1"/>
  <c r="CD25" i="53" s="1"/>
  <c r="CE25" i="53" s="1"/>
  <c r="CF25" i="53" s="1"/>
  <c r="CG25" i="53" s="1"/>
  <c r="CH25" i="53" s="1"/>
  <c r="CI25" i="53" s="1"/>
  <c r="CJ25" i="53" s="1"/>
  <c r="CK25" i="53" s="1"/>
  <c r="CL25" i="53" s="1"/>
  <c r="CM25" i="53" s="1"/>
  <c r="CN25" i="53" s="1"/>
  <c r="CO25" i="53" s="1"/>
  <c r="CP25" i="53" s="1"/>
  <c r="CQ25" i="53" s="1"/>
  <c r="CR25" i="53" s="1"/>
  <c r="CS25" i="53" s="1"/>
  <c r="CT25" i="53" s="1"/>
  <c r="CU25" i="53" s="1"/>
  <c r="CV25" i="53" s="1"/>
  <c r="CW25" i="53" s="1"/>
  <c r="CX25" i="53" s="1"/>
  <c r="CY25" i="53" s="1"/>
  <c r="CZ25" i="53" s="1"/>
  <c r="DA25" i="53" s="1"/>
  <c r="DB25" i="53" s="1"/>
  <c r="DC25" i="53" s="1"/>
  <c r="DD25" i="53" s="1"/>
  <c r="DE25" i="53" s="1"/>
  <c r="DF25" i="53" s="1"/>
  <c r="DG25" i="53" s="1"/>
  <c r="DH25" i="53" s="1"/>
  <c r="DI25" i="53" s="1"/>
  <c r="DJ25" i="53" s="1"/>
  <c r="DK25" i="53" s="1"/>
  <c r="DL25" i="53" s="1"/>
  <c r="DM25" i="53" s="1"/>
  <c r="DN25" i="53" s="1"/>
  <c r="DO25" i="53" s="1"/>
  <c r="DP25" i="53" s="1"/>
  <c r="DQ25" i="53" s="1"/>
  <c r="DR25" i="53" s="1"/>
  <c r="DS25" i="53" s="1"/>
  <c r="DT25" i="53" s="1"/>
  <c r="DU25" i="53" s="1"/>
  <c r="DV25" i="53" s="1"/>
  <c r="DW25" i="53" s="1"/>
  <c r="DX25" i="53" s="1"/>
  <c r="DY25" i="53" s="1"/>
  <c r="DZ25" i="53" s="1"/>
  <c r="EA25" i="53" s="1"/>
  <c r="EB25" i="53" s="1"/>
  <c r="EC25" i="53" s="1"/>
  <c r="ED25" i="53" s="1"/>
  <c r="EE25" i="53" s="1"/>
  <c r="EF25" i="53" s="1"/>
  <c r="EG25" i="53" s="1"/>
  <c r="EH25" i="53" s="1"/>
  <c r="EI25" i="53" s="1"/>
  <c r="EJ25" i="53" s="1"/>
  <c r="EK25" i="53" s="1"/>
  <c r="EL25" i="53" s="1"/>
  <c r="EM25" i="53" s="1"/>
  <c r="EN25" i="53" s="1"/>
  <c r="EO25" i="53" s="1"/>
  <c r="EP25" i="53" s="1"/>
  <c r="EQ25" i="53" s="1"/>
  <c r="ER25" i="53" s="1"/>
  <c r="ES25" i="53" s="1"/>
  <c r="ET25" i="53" s="1"/>
  <c r="EU25" i="53" s="1"/>
  <c r="J20" i="53"/>
  <c r="L20" i="53" s="1"/>
  <c r="T20" i="53" s="1"/>
  <c r="U20" i="53" s="1"/>
  <c r="V20" i="53" s="1"/>
  <c r="W20" i="53" s="1"/>
  <c r="X20" i="53" s="1"/>
  <c r="Y20" i="53" s="1"/>
  <c r="Z20" i="53" s="1"/>
  <c r="AA20" i="53" s="1"/>
  <c r="AB20" i="53" s="1"/>
  <c r="AC20" i="53" s="1"/>
  <c r="AD20" i="53" s="1"/>
  <c r="AE20" i="53" s="1"/>
  <c r="AF20" i="53" s="1"/>
  <c r="AG20" i="53" s="1"/>
  <c r="AH20" i="53" s="1"/>
  <c r="AI20" i="53" s="1"/>
  <c r="AJ20" i="53" s="1"/>
  <c r="AK20" i="53" s="1"/>
  <c r="AL20" i="53" s="1"/>
  <c r="AM20" i="53" s="1"/>
  <c r="AN20" i="53" s="1"/>
  <c r="AO20" i="53" s="1"/>
  <c r="AP20" i="53" s="1"/>
  <c r="AQ20" i="53" s="1"/>
  <c r="AR20" i="53" s="1"/>
  <c r="AS20" i="53" s="1"/>
  <c r="AT20" i="53" s="1"/>
  <c r="AU20" i="53" s="1"/>
  <c r="AV20" i="53" s="1"/>
  <c r="AW20" i="53" s="1"/>
  <c r="AX20" i="53" s="1"/>
  <c r="AY20" i="53" s="1"/>
  <c r="AZ20" i="53" s="1"/>
  <c r="BA20" i="53" s="1"/>
  <c r="BB20" i="53" s="1"/>
  <c r="BC20" i="53" s="1"/>
  <c r="BD20" i="53" s="1"/>
  <c r="BE20" i="53" s="1"/>
  <c r="BF20" i="53" s="1"/>
  <c r="BG20" i="53" s="1"/>
  <c r="BH20" i="53" s="1"/>
  <c r="BI20" i="53" s="1"/>
  <c r="BJ20" i="53" s="1"/>
  <c r="BK20" i="53" s="1"/>
  <c r="BL20" i="53" s="1"/>
  <c r="BM20" i="53" s="1"/>
  <c r="BN20" i="53" s="1"/>
  <c r="BO20" i="53" s="1"/>
  <c r="BP20" i="53" s="1"/>
  <c r="BQ20" i="53" s="1"/>
  <c r="BR20" i="53" s="1"/>
  <c r="BS20" i="53" s="1"/>
  <c r="BT20" i="53" s="1"/>
  <c r="BU20" i="53" s="1"/>
  <c r="BV20" i="53" s="1"/>
  <c r="BW20" i="53" s="1"/>
  <c r="BX20" i="53" s="1"/>
  <c r="BY20" i="53" s="1"/>
  <c r="BZ20" i="53" s="1"/>
  <c r="CA20" i="53" s="1"/>
  <c r="CB20" i="53" s="1"/>
  <c r="CC20" i="53" s="1"/>
  <c r="CD20" i="53" s="1"/>
  <c r="CE20" i="53" s="1"/>
  <c r="CF20" i="53" s="1"/>
  <c r="CG20" i="53" s="1"/>
  <c r="CH20" i="53" s="1"/>
  <c r="CI20" i="53" s="1"/>
  <c r="CJ20" i="53" s="1"/>
  <c r="CK20" i="53" s="1"/>
  <c r="CL20" i="53" s="1"/>
  <c r="CM20" i="53" s="1"/>
  <c r="CN20" i="53" s="1"/>
  <c r="CO20" i="53" s="1"/>
  <c r="CP20" i="53" s="1"/>
  <c r="CQ20" i="53" s="1"/>
  <c r="CR20" i="53" s="1"/>
  <c r="CS20" i="53" s="1"/>
  <c r="CT20" i="53" s="1"/>
  <c r="CU20" i="53" s="1"/>
  <c r="CV20" i="53" s="1"/>
  <c r="CW20" i="53" s="1"/>
  <c r="CX20" i="53" s="1"/>
  <c r="CY20" i="53" s="1"/>
  <c r="CZ20" i="53" s="1"/>
  <c r="DA20" i="53" s="1"/>
  <c r="DB20" i="53" s="1"/>
  <c r="DC20" i="53" s="1"/>
  <c r="DD20" i="53" s="1"/>
  <c r="DE20" i="53" s="1"/>
  <c r="DF20" i="53" s="1"/>
  <c r="DG20" i="53" s="1"/>
  <c r="DH20" i="53" s="1"/>
  <c r="DI20" i="53" s="1"/>
  <c r="DJ20" i="53" s="1"/>
  <c r="DK20" i="53" s="1"/>
  <c r="DL20" i="53" s="1"/>
  <c r="DM20" i="53" s="1"/>
  <c r="DN20" i="53" s="1"/>
  <c r="DO20" i="53" s="1"/>
  <c r="DP20" i="53" s="1"/>
  <c r="DQ20" i="53" s="1"/>
  <c r="DR20" i="53" s="1"/>
  <c r="DS20" i="53" s="1"/>
  <c r="DT20" i="53" s="1"/>
  <c r="DU20" i="53" s="1"/>
  <c r="DV20" i="53" s="1"/>
  <c r="DW20" i="53" s="1"/>
  <c r="DX20" i="53" s="1"/>
  <c r="DY20" i="53" s="1"/>
  <c r="DZ20" i="53" s="1"/>
  <c r="EA20" i="53" s="1"/>
  <c r="EB20" i="53" s="1"/>
  <c r="EC20" i="53" s="1"/>
  <c r="ED20" i="53" s="1"/>
  <c r="EE20" i="53" s="1"/>
  <c r="EF20" i="53" s="1"/>
  <c r="EG20" i="53" s="1"/>
  <c r="EH20" i="53" s="1"/>
  <c r="EI20" i="53" s="1"/>
  <c r="EJ20" i="53" s="1"/>
  <c r="EK20" i="53" s="1"/>
  <c r="EL20" i="53" s="1"/>
  <c r="EM20" i="53" s="1"/>
  <c r="EN20" i="53" s="1"/>
  <c r="EO20" i="53" s="1"/>
  <c r="EP20" i="53" s="1"/>
  <c r="EQ20" i="53" s="1"/>
  <c r="ER20" i="53" s="1"/>
  <c r="ES20" i="53" s="1"/>
  <c r="ET20" i="53" s="1"/>
  <c r="EU20" i="53" s="1"/>
  <c r="J36" i="53"/>
  <c r="L36" i="53" s="1"/>
  <c r="T36" i="53" s="1"/>
  <c r="U36" i="53" s="1"/>
  <c r="V36" i="53" s="1"/>
  <c r="W36" i="53" s="1"/>
  <c r="X36" i="53" s="1"/>
  <c r="Y36" i="53" s="1"/>
  <c r="Z36" i="53" s="1"/>
  <c r="AA36" i="53" s="1"/>
  <c r="AB36" i="53" s="1"/>
  <c r="AC36" i="53" s="1"/>
  <c r="AD36" i="53" s="1"/>
  <c r="AE36" i="53" s="1"/>
  <c r="AF36" i="53" s="1"/>
  <c r="AG36" i="53" s="1"/>
  <c r="AH36" i="53" s="1"/>
  <c r="AI36" i="53" s="1"/>
  <c r="AJ36" i="53" s="1"/>
  <c r="AK36" i="53" s="1"/>
  <c r="AL36" i="53" s="1"/>
  <c r="AM36" i="53" s="1"/>
  <c r="AN36" i="53" s="1"/>
  <c r="AO36" i="53" s="1"/>
  <c r="AP36" i="53" s="1"/>
  <c r="AQ36" i="53" s="1"/>
  <c r="AR36" i="53" s="1"/>
  <c r="AS36" i="53" s="1"/>
  <c r="AT36" i="53" s="1"/>
  <c r="AU36" i="53" s="1"/>
  <c r="AV36" i="53" s="1"/>
  <c r="AW36" i="53" s="1"/>
  <c r="AX36" i="53" s="1"/>
  <c r="AY36" i="53" s="1"/>
  <c r="AZ36" i="53" s="1"/>
  <c r="BA36" i="53" s="1"/>
  <c r="BB36" i="53" s="1"/>
  <c r="BC36" i="53" s="1"/>
  <c r="BD36" i="53" s="1"/>
  <c r="BE36" i="53" s="1"/>
  <c r="BF36" i="53" s="1"/>
  <c r="BG36" i="53" s="1"/>
  <c r="BH36" i="53" s="1"/>
  <c r="BI36" i="53" s="1"/>
  <c r="BJ36" i="53" s="1"/>
  <c r="BK36" i="53" s="1"/>
  <c r="BL36" i="53" s="1"/>
  <c r="BM36" i="53" s="1"/>
  <c r="BN36" i="53" s="1"/>
  <c r="BO36" i="53" s="1"/>
  <c r="BP36" i="53" s="1"/>
  <c r="BQ36" i="53" s="1"/>
  <c r="BR36" i="53" s="1"/>
  <c r="BS36" i="53" s="1"/>
  <c r="BT36" i="53" s="1"/>
  <c r="BU36" i="53" s="1"/>
  <c r="BV36" i="53" s="1"/>
  <c r="BW36" i="53" s="1"/>
  <c r="BX36" i="53" s="1"/>
  <c r="BY36" i="53" s="1"/>
  <c r="BZ36" i="53" s="1"/>
  <c r="CA36" i="53" s="1"/>
  <c r="CB36" i="53" s="1"/>
  <c r="CC36" i="53" s="1"/>
  <c r="CD36" i="53" s="1"/>
  <c r="CE36" i="53" s="1"/>
  <c r="CF36" i="53" s="1"/>
  <c r="CG36" i="53" s="1"/>
  <c r="CH36" i="53" s="1"/>
  <c r="CI36" i="53" s="1"/>
  <c r="CJ36" i="53" s="1"/>
  <c r="CK36" i="53" s="1"/>
  <c r="CL36" i="53" s="1"/>
  <c r="CM36" i="53" s="1"/>
  <c r="CN36" i="53" s="1"/>
  <c r="CO36" i="53" s="1"/>
  <c r="CP36" i="53" s="1"/>
  <c r="CQ36" i="53" s="1"/>
  <c r="CR36" i="53" s="1"/>
  <c r="CS36" i="53" s="1"/>
  <c r="CT36" i="53" s="1"/>
  <c r="CU36" i="53" s="1"/>
  <c r="CV36" i="53" s="1"/>
  <c r="CW36" i="53" s="1"/>
  <c r="CX36" i="53" s="1"/>
  <c r="CY36" i="53" s="1"/>
  <c r="CZ36" i="53" s="1"/>
  <c r="DA36" i="53" s="1"/>
  <c r="DB36" i="53" s="1"/>
  <c r="DC36" i="53" s="1"/>
  <c r="DD36" i="53" s="1"/>
  <c r="DE36" i="53" s="1"/>
  <c r="DF36" i="53" s="1"/>
  <c r="DG36" i="53" s="1"/>
  <c r="DH36" i="53" s="1"/>
  <c r="DI36" i="53" s="1"/>
  <c r="DJ36" i="53" s="1"/>
  <c r="DK36" i="53" s="1"/>
  <c r="DL36" i="53" s="1"/>
  <c r="DM36" i="53" s="1"/>
  <c r="DN36" i="53" s="1"/>
  <c r="DO36" i="53" s="1"/>
  <c r="DP36" i="53" s="1"/>
  <c r="DQ36" i="53" s="1"/>
  <c r="DR36" i="53" s="1"/>
  <c r="DS36" i="53" s="1"/>
  <c r="DT36" i="53" s="1"/>
  <c r="DU36" i="53" s="1"/>
  <c r="DV36" i="53" s="1"/>
  <c r="DW36" i="53" s="1"/>
  <c r="DX36" i="53" s="1"/>
  <c r="DY36" i="53" s="1"/>
  <c r="DZ36" i="53" s="1"/>
  <c r="EA36" i="53" s="1"/>
  <c r="EB36" i="53" s="1"/>
  <c r="EC36" i="53" s="1"/>
  <c r="ED36" i="53" s="1"/>
  <c r="EE36" i="53" s="1"/>
  <c r="EF36" i="53" s="1"/>
  <c r="EG36" i="53" s="1"/>
  <c r="EH36" i="53" s="1"/>
  <c r="EI36" i="53" s="1"/>
  <c r="EJ36" i="53" s="1"/>
  <c r="EK36" i="53" s="1"/>
  <c r="EL36" i="53" s="1"/>
  <c r="EM36" i="53" s="1"/>
  <c r="EN36" i="53" s="1"/>
  <c r="EO36" i="53" s="1"/>
  <c r="EP36" i="53" s="1"/>
  <c r="EQ36" i="53" s="1"/>
  <c r="ER36" i="53" s="1"/>
  <c r="ES36" i="53" s="1"/>
  <c r="ET36" i="53" s="1"/>
  <c r="EU36" i="53" s="1"/>
  <c r="J27" i="53"/>
  <c r="L27" i="53" s="1"/>
  <c r="T27" i="53" s="1"/>
  <c r="U27" i="53" s="1"/>
  <c r="V27" i="53" s="1"/>
  <c r="W27" i="53" s="1"/>
  <c r="X27" i="53" s="1"/>
  <c r="Y27" i="53" s="1"/>
  <c r="Z27" i="53" s="1"/>
  <c r="AA27" i="53" s="1"/>
  <c r="AB27" i="53" s="1"/>
  <c r="AC27" i="53" s="1"/>
  <c r="AD27" i="53" s="1"/>
  <c r="AE27" i="53" s="1"/>
  <c r="AF27" i="53" s="1"/>
  <c r="AG27" i="53" s="1"/>
  <c r="AH27" i="53" s="1"/>
  <c r="AI27" i="53" s="1"/>
  <c r="AJ27" i="53" s="1"/>
  <c r="AK27" i="53" s="1"/>
  <c r="AL27" i="53" s="1"/>
  <c r="AM27" i="53" s="1"/>
  <c r="AN27" i="53" s="1"/>
  <c r="AO27" i="53" s="1"/>
  <c r="AP27" i="53" s="1"/>
  <c r="AQ27" i="53" s="1"/>
  <c r="AR27" i="53" s="1"/>
  <c r="AS27" i="53" s="1"/>
  <c r="AT27" i="53" s="1"/>
  <c r="AU27" i="53" s="1"/>
  <c r="AV27" i="53" s="1"/>
  <c r="AW27" i="53" s="1"/>
  <c r="AX27" i="53" s="1"/>
  <c r="AY27" i="53" s="1"/>
  <c r="AZ27" i="53" s="1"/>
  <c r="BA27" i="53" s="1"/>
  <c r="BB27" i="53" s="1"/>
  <c r="BC27" i="53" s="1"/>
  <c r="BD27" i="53" s="1"/>
  <c r="BE27" i="53" s="1"/>
  <c r="BF27" i="53" s="1"/>
  <c r="BG27" i="53" s="1"/>
  <c r="BH27" i="53" s="1"/>
  <c r="BI27" i="53" s="1"/>
  <c r="BJ27" i="53" s="1"/>
  <c r="BK27" i="53" s="1"/>
  <c r="BL27" i="53" s="1"/>
  <c r="BM27" i="53" s="1"/>
  <c r="BN27" i="53" s="1"/>
  <c r="BO27" i="53" s="1"/>
  <c r="BP27" i="53" s="1"/>
  <c r="BQ27" i="53" s="1"/>
  <c r="BR27" i="53" s="1"/>
  <c r="BS27" i="53" s="1"/>
  <c r="BT27" i="53" s="1"/>
  <c r="BU27" i="53" s="1"/>
  <c r="BV27" i="53" s="1"/>
  <c r="BW27" i="53" s="1"/>
  <c r="BX27" i="53" s="1"/>
  <c r="BY27" i="53" s="1"/>
  <c r="BZ27" i="53" s="1"/>
  <c r="CA27" i="53" s="1"/>
  <c r="CB27" i="53" s="1"/>
  <c r="CC27" i="53" s="1"/>
  <c r="CD27" i="53" s="1"/>
  <c r="CE27" i="53" s="1"/>
  <c r="CF27" i="53" s="1"/>
  <c r="CG27" i="53" s="1"/>
  <c r="CH27" i="53" s="1"/>
  <c r="CI27" i="53" s="1"/>
  <c r="CJ27" i="53" s="1"/>
  <c r="CK27" i="53" s="1"/>
  <c r="CL27" i="53" s="1"/>
  <c r="CM27" i="53" s="1"/>
  <c r="CN27" i="53" s="1"/>
  <c r="CO27" i="53" s="1"/>
  <c r="CP27" i="53" s="1"/>
  <c r="CQ27" i="53" s="1"/>
  <c r="CR27" i="53" s="1"/>
  <c r="CS27" i="53" s="1"/>
  <c r="CT27" i="53" s="1"/>
  <c r="CU27" i="53" s="1"/>
  <c r="CV27" i="53" s="1"/>
  <c r="CW27" i="53" s="1"/>
  <c r="CX27" i="53" s="1"/>
  <c r="CY27" i="53" s="1"/>
  <c r="CZ27" i="53" s="1"/>
  <c r="DA27" i="53" s="1"/>
  <c r="DB27" i="53" s="1"/>
  <c r="DC27" i="53" s="1"/>
  <c r="DD27" i="53" s="1"/>
  <c r="DE27" i="53" s="1"/>
  <c r="DF27" i="53" s="1"/>
  <c r="DG27" i="53" s="1"/>
  <c r="DH27" i="53" s="1"/>
  <c r="DI27" i="53" s="1"/>
  <c r="DJ27" i="53" s="1"/>
  <c r="DK27" i="53" s="1"/>
  <c r="DL27" i="53" s="1"/>
  <c r="DM27" i="53" s="1"/>
  <c r="DN27" i="53" s="1"/>
  <c r="DO27" i="53" s="1"/>
  <c r="DP27" i="53" s="1"/>
  <c r="DQ27" i="53" s="1"/>
  <c r="DR27" i="53" s="1"/>
  <c r="DS27" i="53" s="1"/>
  <c r="DT27" i="53" s="1"/>
  <c r="DU27" i="53" s="1"/>
  <c r="DV27" i="53" s="1"/>
  <c r="DW27" i="53" s="1"/>
  <c r="DX27" i="53" s="1"/>
  <c r="DY27" i="53" s="1"/>
  <c r="DZ27" i="53" s="1"/>
  <c r="EA27" i="53" s="1"/>
  <c r="EB27" i="53" s="1"/>
  <c r="EC27" i="53" s="1"/>
  <c r="ED27" i="53" s="1"/>
  <c r="EE27" i="53" s="1"/>
  <c r="EF27" i="53" s="1"/>
  <c r="EG27" i="53" s="1"/>
  <c r="EH27" i="53" s="1"/>
  <c r="EI27" i="53" s="1"/>
  <c r="EJ27" i="53" s="1"/>
  <c r="EK27" i="53" s="1"/>
  <c r="EL27" i="53" s="1"/>
  <c r="EM27" i="53" s="1"/>
  <c r="EN27" i="53" s="1"/>
  <c r="EO27" i="53" s="1"/>
  <c r="EP27" i="53" s="1"/>
  <c r="EQ27" i="53" s="1"/>
  <c r="ER27" i="53" s="1"/>
  <c r="ES27" i="53" s="1"/>
  <c r="ET27" i="53" s="1"/>
  <c r="EU27" i="53" s="1"/>
  <c r="J21" i="53"/>
  <c r="L21" i="53" s="1"/>
  <c r="T21" i="53" s="1"/>
  <c r="U21" i="53" s="1"/>
  <c r="V21" i="53" s="1"/>
  <c r="W21" i="53" s="1"/>
  <c r="X21" i="53" s="1"/>
  <c r="Y21" i="53" s="1"/>
  <c r="Z21" i="53" s="1"/>
  <c r="AA21" i="53" s="1"/>
  <c r="AB21" i="53" s="1"/>
  <c r="AC21" i="53" s="1"/>
  <c r="AD21" i="53" s="1"/>
  <c r="AE21" i="53" s="1"/>
  <c r="AF21" i="53" s="1"/>
  <c r="AG21" i="53" s="1"/>
  <c r="AH21" i="53" s="1"/>
  <c r="AI21" i="53" s="1"/>
  <c r="AJ21" i="53" s="1"/>
  <c r="AK21" i="53" s="1"/>
  <c r="AL21" i="53" s="1"/>
  <c r="AM21" i="53" s="1"/>
  <c r="AN21" i="53" s="1"/>
  <c r="AO21" i="53" s="1"/>
  <c r="AP21" i="53" s="1"/>
  <c r="AQ21" i="53" s="1"/>
  <c r="AR21" i="53" s="1"/>
  <c r="AS21" i="53" s="1"/>
  <c r="AT21" i="53" s="1"/>
  <c r="AU21" i="53" s="1"/>
  <c r="AV21" i="53" s="1"/>
  <c r="AW21" i="53" s="1"/>
  <c r="AX21" i="53" s="1"/>
  <c r="AY21" i="53" s="1"/>
  <c r="AZ21" i="53" s="1"/>
  <c r="BA21" i="53" s="1"/>
  <c r="BB21" i="53" s="1"/>
  <c r="BC21" i="53" s="1"/>
  <c r="BD21" i="53" s="1"/>
  <c r="BE21" i="53" s="1"/>
  <c r="BF21" i="53" s="1"/>
  <c r="BG21" i="53" s="1"/>
  <c r="BH21" i="53" s="1"/>
  <c r="BI21" i="53" s="1"/>
  <c r="BJ21" i="53" s="1"/>
  <c r="BK21" i="53" s="1"/>
  <c r="BL21" i="53" s="1"/>
  <c r="BM21" i="53" s="1"/>
  <c r="BN21" i="53" s="1"/>
  <c r="BO21" i="53" s="1"/>
  <c r="BP21" i="53" s="1"/>
  <c r="BQ21" i="53" s="1"/>
  <c r="BR21" i="53" s="1"/>
  <c r="BS21" i="53" s="1"/>
  <c r="BT21" i="53" s="1"/>
  <c r="BU21" i="53" s="1"/>
  <c r="BV21" i="53" s="1"/>
  <c r="BW21" i="53" s="1"/>
  <c r="BX21" i="53" s="1"/>
  <c r="BY21" i="53" s="1"/>
  <c r="BZ21" i="53" s="1"/>
  <c r="CA21" i="53" s="1"/>
  <c r="CB21" i="53" s="1"/>
  <c r="CC21" i="53" s="1"/>
  <c r="CD21" i="53" s="1"/>
  <c r="CE21" i="53" s="1"/>
  <c r="CF21" i="53" s="1"/>
  <c r="CG21" i="53" s="1"/>
  <c r="CH21" i="53" s="1"/>
  <c r="CI21" i="53" s="1"/>
  <c r="CJ21" i="53" s="1"/>
  <c r="CK21" i="53" s="1"/>
  <c r="CL21" i="53" s="1"/>
  <c r="CM21" i="53" s="1"/>
  <c r="CN21" i="53" s="1"/>
  <c r="CO21" i="53" s="1"/>
  <c r="CP21" i="53" s="1"/>
  <c r="CQ21" i="53" s="1"/>
  <c r="CR21" i="53" s="1"/>
  <c r="CS21" i="53" s="1"/>
  <c r="CT21" i="53" s="1"/>
  <c r="CU21" i="53" s="1"/>
  <c r="CV21" i="53" s="1"/>
  <c r="CW21" i="53" s="1"/>
  <c r="CX21" i="53" s="1"/>
  <c r="CY21" i="53" s="1"/>
  <c r="CZ21" i="53" s="1"/>
  <c r="DA21" i="53" s="1"/>
  <c r="DB21" i="53" s="1"/>
  <c r="DC21" i="53" s="1"/>
  <c r="DD21" i="53" s="1"/>
  <c r="DE21" i="53" s="1"/>
  <c r="DF21" i="53" s="1"/>
  <c r="DG21" i="53" s="1"/>
  <c r="DH21" i="53" s="1"/>
  <c r="DI21" i="53" s="1"/>
  <c r="DJ21" i="53" s="1"/>
  <c r="DK21" i="53" s="1"/>
  <c r="DL21" i="53" s="1"/>
  <c r="DM21" i="53" s="1"/>
  <c r="DN21" i="53" s="1"/>
  <c r="DO21" i="53" s="1"/>
  <c r="DP21" i="53" s="1"/>
  <c r="DQ21" i="53" s="1"/>
  <c r="DR21" i="53" s="1"/>
  <c r="DS21" i="53" s="1"/>
  <c r="DT21" i="53" s="1"/>
  <c r="DU21" i="53" s="1"/>
  <c r="DV21" i="53" s="1"/>
  <c r="DW21" i="53" s="1"/>
  <c r="DX21" i="53" s="1"/>
  <c r="DY21" i="53" s="1"/>
  <c r="DZ21" i="53" s="1"/>
  <c r="EA21" i="53" s="1"/>
  <c r="EB21" i="53" s="1"/>
  <c r="EC21" i="53" s="1"/>
  <c r="ED21" i="53" s="1"/>
  <c r="EE21" i="53" s="1"/>
  <c r="EF21" i="53" s="1"/>
  <c r="EG21" i="53" s="1"/>
  <c r="EH21" i="53" s="1"/>
  <c r="EI21" i="53" s="1"/>
  <c r="EJ21" i="53" s="1"/>
  <c r="EK21" i="53" s="1"/>
  <c r="EL21" i="53" s="1"/>
  <c r="EM21" i="53" s="1"/>
  <c r="EN21" i="53" s="1"/>
  <c r="EO21" i="53" s="1"/>
  <c r="EP21" i="53" s="1"/>
  <c r="EQ21" i="53" s="1"/>
  <c r="ER21" i="53" s="1"/>
  <c r="ES21" i="53" s="1"/>
  <c r="ET21" i="53" s="1"/>
  <c r="EU21" i="53" s="1"/>
  <c r="J37" i="53"/>
  <c r="L37" i="53" s="1"/>
  <c r="T37" i="53" s="1"/>
  <c r="U37" i="53" s="1"/>
  <c r="V37" i="53" s="1"/>
  <c r="W37" i="53" s="1"/>
  <c r="X37" i="53" s="1"/>
  <c r="Y37" i="53" s="1"/>
  <c r="Z37" i="53" s="1"/>
  <c r="AA37" i="53" s="1"/>
  <c r="AB37" i="53" s="1"/>
  <c r="AC37" i="53" s="1"/>
  <c r="AD37" i="53" s="1"/>
  <c r="AE37" i="53" s="1"/>
  <c r="AF37" i="53" s="1"/>
  <c r="AG37" i="53" s="1"/>
  <c r="AH37" i="53" s="1"/>
  <c r="AI37" i="53" s="1"/>
  <c r="AJ37" i="53" s="1"/>
  <c r="AK37" i="53" s="1"/>
  <c r="AL37" i="53" s="1"/>
  <c r="AM37" i="53" s="1"/>
  <c r="AN37" i="53" s="1"/>
  <c r="AO37" i="53" s="1"/>
  <c r="AP37" i="53" s="1"/>
  <c r="AQ37" i="53" s="1"/>
  <c r="AR37" i="53" s="1"/>
  <c r="AS37" i="53" s="1"/>
  <c r="AT37" i="53" s="1"/>
  <c r="AU37" i="53" s="1"/>
  <c r="AV37" i="53" s="1"/>
  <c r="AW37" i="53" s="1"/>
  <c r="AX37" i="53" s="1"/>
  <c r="AY37" i="53" s="1"/>
  <c r="AZ37" i="53" s="1"/>
  <c r="BA37" i="53" s="1"/>
  <c r="BB37" i="53" s="1"/>
  <c r="BC37" i="53" s="1"/>
  <c r="BD37" i="53" s="1"/>
  <c r="BE37" i="53" s="1"/>
  <c r="BF37" i="53" s="1"/>
  <c r="BG37" i="53" s="1"/>
  <c r="BH37" i="53" s="1"/>
  <c r="BI37" i="53" s="1"/>
  <c r="BJ37" i="53" s="1"/>
  <c r="BK37" i="53" s="1"/>
  <c r="BL37" i="53" s="1"/>
  <c r="BM37" i="53" s="1"/>
  <c r="BN37" i="53" s="1"/>
  <c r="BO37" i="53" s="1"/>
  <c r="BP37" i="53" s="1"/>
  <c r="BQ37" i="53" s="1"/>
  <c r="BR37" i="53" s="1"/>
  <c r="BS37" i="53" s="1"/>
  <c r="BT37" i="53" s="1"/>
  <c r="BU37" i="53" s="1"/>
  <c r="BV37" i="53" s="1"/>
  <c r="BW37" i="53" s="1"/>
  <c r="BX37" i="53" s="1"/>
  <c r="BY37" i="53" s="1"/>
  <c r="BZ37" i="53" s="1"/>
  <c r="CA37" i="53" s="1"/>
  <c r="CB37" i="53" s="1"/>
  <c r="CC37" i="53" s="1"/>
  <c r="CD37" i="53" s="1"/>
  <c r="CE37" i="53" s="1"/>
  <c r="CF37" i="53" s="1"/>
  <c r="CG37" i="53" s="1"/>
  <c r="CH37" i="53" s="1"/>
  <c r="CI37" i="53" s="1"/>
  <c r="CJ37" i="53" s="1"/>
  <c r="CK37" i="53" s="1"/>
  <c r="CL37" i="53" s="1"/>
  <c r="CM37" i="53" s="1"/>
  <c r="CN37" i="53" s="1"/>
  <c r="CO37" i="53" s="1"/>
  <c r="CP37" i="53" s="1"/>
  <c r="CQ37" i="53" s="1"/>
  <c r="CR37" i="53" s="1"/>
  <c r="CS37" i="53" s="1"/>
  <c r="CT37" i="53" s="1"/>
  <c r="CU37" i="53" s="1"/>
  <c r="CV37" i="53" s="1"/>
  <c r="CW37" i="53" s="1"/>
  <c r="CX37" i="53" s="1"/>
  <c r="CY37" i="53" s="1"/>
  <c r="CZ37" i="53" s="1"/>
  <c r="DA37" i="53" s="1"/>
  <c r="DB37" i="53" s="1"/>
  <c r="DC37" i="53" s="1"/>
  <c r="DD37" i="53" s="1"/>
  <c r="DE37" i="53" s="1"/>
  <c r="DF37" i="53" s="1"/>
  <c r="DG37" i="53" s="1"/>
  <c r="DH37" i="53" s="1"/>
  <c r="DI37" i="53" s="1"/>
  <c r="DJ37" i="53" s="1"/>
  <c r="DK37" i="53" s="1"/>
  <c r="DL37" i="53" s="1"/>
  <c r="DM37" i="53" s="1"/>
  <c r="DN37" i="53" s="1"/>
  <c r="DO37" i="53" s="1"/>
  <c r="DP37" i="53" s="1"/>
  <c r="DQ37" i="53" s="1"/>
  <c r="DR37" i="53" s="1"/>
  <c r="DS37" i="53" s="1"/>
  <c r="DT37" i="53" s="1"/>
  <c r="DU37" i="53" s="1"/>
  <c r="DV37" i="53" s="1"/>
  <c r="DW37" i="53" s="1"/>
  <c r="DX37" i="53" s="1"/>
  <c r="DY37" i="53" s="1"/>
  <c r="DZ37" i="53" s="1"/>
  <c r="EA37" i="53" s="1"/>
  <c r="EB37" i="53" s="1"/>
  <c r="EC37" i="53" s="1"/>
  <c r="ED37" i="53" s="1"/>
  <c r="EE37" i="53" s="1"/>
  <c r="EF37" i="53" s="1"/>
  <c r="EG37" i="53" s="1"/>
  <c r="EH37" i="53" s="1"/>
  <c r="EI37" i="53" s="1"/>
  <c r="EJ37" i="53" s="1"/>
  <c r="EK37" i="53" s="1"/>
  <c r="EL37" i="53" s="1"/>
  <c r="EM37" i="53" s="1"/>
  <c r="EN37" i="53" s="1"/>
  <c r="EO37" i="53" s="1"/>
  <c r="EP37" i="53" s="1"/>
  <c r="EQ37" i="53" s="1"/>
  <c r="ER37" i="53" s="1"/>
  <c r="ES37" i="53" s="1"/>
  <c r="ET37" i="53" s="1"/>
  <c r="EU37" i="53" s="1"/>
  <c r="J33" i="53"/>
  <c r="L33" i="53" s="1"/>
  <c r="T33" i="53" s="1"/>
  <c r="U33" i="53" s="1"/>
  <c r="V33" i="53" s="1"/>
  <c r="W33" i="53" s="1"/>
  <c r="X33" i="53" s="1"/>
  <c r="Y33" i="53" s="1"/>
  <c r="Z33" i="53" s="1"/>
  <c r="AA33" i="53" s="1"/>
  <c r="AB33" i="53" s="1"/>
  <c r="AC33" i="53" s="1"/>
  <c r="AD33" i="53" s="1"/>
  <c r="AE33" i="53" s="1"/>
  <c r="AF33" i="53" s="1"/>
  <c r="AG33" i="53" s="1"/>
  <c r="AH33" i="53" s="1"/>
  <c r="AI33" i="53" s="1"/>
  <c r="AJ33" i="53" s="1"/>
  <c r="AK33" i="53" s="1"/>
  <c r="AL33" i="53" s="1"/>
  <c r="AM33" i="53" s="1"/>
  <c r="AN33" i="53" s="1"/>
  <c r="AO33" i="53" s="1"/>
  <c r="AP33" i="53" s="1"/>
  <c r="AQ33" i="53" s="1"/>
  <c r="AR33" i="53" s="1"/>
  <c r="AS33" i="53" s="1"/>
  <c r="AT33" i="53" s="1"/>
  <c r="AU33" i="53" s="1"/>
  <c r="AV33" i="53" s="1"/>
  <c r="AW33" i="53" s="1"/>
  <c r="AX33" i="53" s="1"/>
  <c r="AY33" i="53" s="1"/>
  <c r="AZ33" i="53" s="1"/>
  <c r="BA33" i="53" s="1"/>
  <c r="BB33" i="53" s="1"/>
  <c r="BC33" i="53" s="1"/>
  <c r="BD33" i="53" s="1"/>
  <c r="BE33" i="53" s="1"/>
  <c r="BF33" i="53" s="1"/>
  <c r="BG33" i="53" s="1"/>
  <c r="BH33" i="53" s="1"/>
  <c r="BI33" i="53" s="1"/>
  <c r="BJ33" i="53" s="1"/>
  <c r="BK33" i="53" s="1"/>
  <c r="BL33" i="53" s="1"/>
  <c r="BM33" i="53" s="1"/>
  <c r="BN33" i="53" s="1"/>
  <c r="BO33" i="53" s="1"/>
  <c r="BP33" i="53" s="1"/>
  <c r="BQ33" i="53" s="1"/>
  <c r="BR33" i="53" s="1"/>
  <c r="BS33" i="53" s="1"/>
  <c r="BT33" i="53" s="1"/>
  <c r="BU33" i="53" s="1"/>
  <c r="BV33" i="53" s="1"/>
  <c r="BW33" i="53" s="1"/>
  <c r="BX33" i="53" s="1"/>
  <c r="BY33" i="53" s="1"/>
  <c r="BZ33" i="53" s="1"/>
  <c r="CA33" i="53" s="1"/>
  <c r="CB33" i="53" s="1"/>
  <c r="CC33" i="53" s="1"/>
  <c r="CD33" i="53" s="1"/>
  <c r="CE33" i="53" s="1"/>
  <c r="CF33" i="53" s="1"/>
  <c r="CG33" i="53" s="1"/>
  <c r="CH33" i="53" s="1"/>
  <c r="CI33" i="53" s="1"/>
  <c r="CJ33" i="53" s="1"/>
  <c r="CK33" i="53" s="1"/>
  <c r="CL33" i="53" s="1"/>
  <c r="CM33" i="53" s="1"/>
  <c r="CN33" i="53" s="1"/>
  <c r="CO33" i="53" s="1"/>
  <c r="CP33" i="53" s="1"/>
  <c r="CQ33" i="53" s="1"/>
  <c r="CR33" i="53" s="1"/>
  <c r="CS33" i="53" s="1"/>
  <c r="CT33" i="53" s="1"/>
  <c r="CU33" i="53" s="1"/>
  <c r="CV33" i="53" s="1"/>
  <c r="CW33" i="53" s="1"/>
  <c r="CX33" i="53" s="1"/>
  <c r="CY33" i="53" s="1"/>
  <c r="CZ33" i="53" s="1"/>
  <c r="DA33" i="53" s="1"/>
  <c r="DB33" i="53" s="1"/>
  <c r="DC33" i="53" s="1"/>
  <c r="DD33" i="53" s="1"/>
  <c r="DE33" i="53" s="1"/>
  <c r="DF33" i="53" s="1"/>
  <c r="DG33" i="53" s="1"/>
  <c r="DH33" i="53" s="1"/>
  <c r="DI33" i="53" s="1"/>
  <c r="DJ33" i="53" s="1"/>
  <c r="DK33" i="53" s="1"/>
  <c r="DL33" i="53" s="1"/>
  <c r="DM33" i="53" s="1"/>
  <c r="DN33" i="53" s="1"/>
  <c r="DO33" i="53" s="1"/>
  <c r="DP33" i="53" s="1"/>
  <c r="DQ33" i="53" s="1"/>
  <c r="DR33" i="53" s="1"/>
  <c r="DS33" i="53" s="1"/>
  <c r="DT33" i="53" s="1"/>
  <c r="DU33" i="53" s="1"/>
  <c r="DV33" i="53" s="1"/>
  <c r="DW33" i="53" s="1"/>
  <c r="DX33" i="53" s="1"/>
  <c r="DY33" i="53" s="1"/>
  <c r="DZ33" i="53" s="1"/>
  <c r="EA33" i="53" s="1"/>
  <c r="EB33" i="53" s="1"/>
  <c r="EC33" i="53" s="1"/>
  <c r="ED33" i="53" s="1"/>
  <c r="EE33" i="53" s="1"/>
  <c r="EF33" i="53" s="1"/>
  <c r="EG33" i="53" s="1"/>
  <c r="EH33" i="53" s="1"/>
  <c r="EI33" i="53" s="1"/>
  <c r="EJ33" i="53" s="1"/>
  <c r="EK33" i="53" s="1"/>
  <c r="EL33" i="53" s="1"/>
  <c r="EM33" i="53" s="1"/>
  <c r="EN33" i="53" s="1"/>
  <c r="EO33" i="53" s="1"/>
  <c r="EP33" i="53" s="1"/>
  <c r="EQ33" i="53" s="1"/>
  <c r="ER33" i="53" s="1"/>
  <c r="ES33" i="53" s="1"/>
  <c r="ET33" i="53" s="1"/>
  <c r="EU33" i="53" s="1"/>
  <c r="J16" i="53"/>
  <c r="L16" i="53" s="1"/>
  <c r="T16" i="53" s="1"/>
  <c r="U16" i="53" s="1"/>
  <c r="V16" i="53" s="1"/>
  <c r="W16" i="53" s="1"/>
  <c r="X16" i="53" s="1"/>
  <c r="Y16" i="53" s="1"/>
  <c r="Z16" i="53" s="1"/>
  <c r="AA16" i="53" s="1"/>
  <c r="AB16" i="53" s="1"/>
  <c r="AC16" i="53" s="1"/>
  <c r="AD16" i="53" s="1"/>
  <c r="AE16" i="53" s="1"/>
  <c r="AF16" i="53" s="1"/>
  <c r="AG16" i="53" s="1"/>
  <c r="AH16" i="53" s="1"/>
  <c r="AI16" i="53" s="1"/>
  <c r="AJ16" i="53" s="1"/>
  <c r="AK16" i="53" s="1"/>
  <c r="AL16" i="53" s="1"/>
  <c r="AM16" i="53" s="1"/>
  <c r="AN16" i="53" s="1"/>
  <c r="AO16" i="53" s="1"/>
  <c r="AP16" i="53" s="1"/>
  <c r="AQ16" i="53" s="1"/>
  <c r="AR16" i="53" s="1"/>
  <c r="AS16" i="53" s="1"/>
  <c r="AT16" i="53" s="1"/>
  <c r="AU16" i="53" s="1"/>
  <c r="AV16" i="53" s="1"/>
  <c r="AW16" i="53" s="1"/>
  <c r="AX16" i="53" s="1"/>
  <c r="AY16" i="53" s="1"/>
  <c r="AZ16" i="53" s="1"/>
  <c r="BA16" i="53" s="1"/>
  <c r="BB16" i="53" s="1"/>
  <c r="BC16" i="53" s="1"/>
  <c r="BD16" i="53" s="1"/>
  <c r="BE16" i="53" s="1"/>
  <c r="BF16" i="53" s="1"/>
  <c r="BG16" i="53" s="1"/>
  <c r="BH16" i="53" s="1"/>
  <c r="BI16" i="53" s="1"/>
  <c r="BJ16" i="53" s="1"/>
  <c r="BK16" i="53" s="1"/>
  <c r="BL16" i="53" s="1"/>
  <c r="BM16" i="53" s="1"/>
  <c r="BN16" i="53" s="1"/>
  <c r="BO16" i="53" s="1"/>
  <c r="BP16" i="53" s="1"/>
  <c r="BQ16" i="53" s="1"/>
  <c r="BR16" i="53" s="1"/>
  <c r="BS16" i="53" s="1"/>
  <c r="BT16" i="53" s="1"/>
  <c r="BU16" i="53" s="1"/>
  <c r="BV16" i="53" s="1"/>
  <c r="BW16" i="53" s="1"/>
  <c r="BX16" i="53" s="1"/>
  <c r="BY16" i="53" s="1"/>
  <c r="BZ16" i="53" s="1"/>
  <c r="CA16" i="53" s="1"/>
  <c r="CB16" i="53" s="1"/>
  <c r="CC16" i="53" s="1"/>
  <c r="CD16" i="53" s="1"/>
  <c r="CE16" i="53" s="1"/>
  <c r="CF16" i="53" s="1"/>
  <c r="CG16" i="53" s="1"/>
  <c r="CH16" i="53" s="1"/>
  <c r="CI16" i="53" s="1"/>
  <c r="CJ16" i="53" s="1"/>
  <c r="CK16" i="53" s="1"/>
  <c r="CL16" i="53" s="1"/>
  <c r="CM16" i="53" s="1"/>
  <c r="CN16" i="53" s="1"/>
  <c r="CO16" i="53" s="1"/>
  <c r="CP16" i="53" s="1"/>
  <c r="CQ16" i="53" s="1"/>
  <c r="CR16" i="53" s="1"/>
  <c r="CS16" i="53" s="1"/>
  <c r="CT16" i="53" s="1"/>
  <c r="CU16" i="53" s="1"/>
  <c r="CV16" i="53" s="1"/>
  <c r="CW16" i="53" s="1"/>
  <c r="CX16" i="53" s="1"/>
  <c r="CY16" i="53" s="1"/>
  <c r="CZ16" i="53" s="1"/>
  <c r="DA16" i="53" s="1"/>
  <c r="DB16" i="53" s="1"/>
  <c r="DC16" i="53" s="1"/>
  <c r="DD16" i="53" s="1"/>
  <c r="DE16" i="53" s="1"/>
  <c r="DF16" i="53" s="1"/>
  <c r="DG16" i="53" s="1"/>
  <c r="DH16" i="53" s="1"/>
  <c r="DI16" i="53" s="1"/>
  <c r="DJ16" i="53" s="1"/>
  <c r="DK16" i="53" s="1"/>
  <c r="DL16" i="53" s="1"/>
  <c r="DM16" i="53" s="1"/>
  <c r="DN16" i="53" s="1"/>
  <c r="DO16" i="53" s="1"/>
  <c r="DP16" i="53" s="1"/>
  <c r="DQ16" i="53" s="1"/>
  <c r="DR16" i="53" s="1"/>
  <c r="DS16" i="53" s="1"/>
  <c r="DT16" i="53" s="1"/>
  <c r="DU16" i="53" s="1"/>
  <c r="DV16" i="53" s="1"/>
  <c r="DW16" i="53" s="1"/>
  <c r="DX16" i="53" s="1"/>
  <c r="DY16" i="53" s="1"/>
  <c r="DZ16" i="53" s="1"/>
  <c r="EA16" i="53" s="1"/>
  <c r="EB16" i="53" s="1"/>
  <c r="EC16" i="53" s="1"/>
  <c r="ED16" i="53" s="1"/>
  <c r="EE16" i="53" s="1"/>
  <c r="EF16" i="53" s="1"/>
  <c r="EG16" i="53" s="1"/>
  <c r="EH16" i="53" s="1"/>
  <c r="EI16" i="53" s="1"/>
  <c r="EJ16" i="53" s="1"/>
  <c r="EK16" i="53" s="1"/>
  <c r="EL16" i="53" s="1"/>
  <c r="EM16" i="53" s="1"/>
  <c r="EN16" i="53" s="1"/>
  <c r="EO16" i="53" s="1"/>
  <c r="EP16" i="53" s="1"/>
  <c r="EQ16" i="53" s="1"/>
  <c r="ER16" i="53" s="1"/>
  <c r="ES16" i="53" s="1"/>
  <c r="ET16" i="53" s="1"/>
  <c r="EU16" i="53" s="1"/>
  <c r="J23" i="53"/>
  <c r="L23" i="53" s="1"/>
  <c r="T23" i="53" s="1"/>
  <c r="U23" i="53" s="1"/>
  <c r="V23" i="53" s="1"/>
  <c r="W23" i="53" s="1"/>
  <c r="X23" i="53" s="1"/>
  <c r="Y23" i="53" s="1"/>
  <c r="Z23" i="53" s="1"/>
  <c r="AA23" i="53" s="1"/>
  <c r="AB23" i="53" s="1"/>
  <c r="AC23" i="53" s="1"/>
  <c r="AD23" i="53" s="1"/>
  <c r="AE23" i="53" s="1"/>
  <c r="AF23" i="53" s="1"/>
  <c r="AG23" i="53" s="1"/>
  <c r="AH23" i="53" s="1"/>
  <c r="AI23" i="53" s="1"/>
  <c r="AJ23" i="53" s="1"/>
  <c r="AK23" i="53" s="1"/>
  <c r="AL23" i="53" s="1"/>
  <c r="AM23" i="53" s="1"/>
  <c r="AN23" i="53" s="1"/>
  <c r="AO23" i="53" s="1"/>
  <c r="AP23" i="53" s="1"/>
  <c r="AQ23" i="53" s="1"/>
  <c r="AR23" i="53" s="1"/>
  <c r="AS23" i="53" s="1"/>
  <c r="AT23" i="53" s="1"/>
  <c r="AU23" i="53" s="1"/>
  <c r="AV23" i="53" s="1"/>
  <c r="AW23" i="53" s="1"/>
  <c r="AX23" i="53" s="1"/>
  <c r="AY23" i="53" s="1"/>
  <c r="AZ23" i="53" s="1"/>
  <c r="BA23" i="53" s="1"/>
  <c r="BB23" i="53" s="1"/>
  <c r="BC23" i="53" s="1"/>
  <c r="BD23" i="53" s="1"/>
  <c r="BE23" i="53" s="1"/>
  <c r="BF23" i="53" s="1"/>
  <c r="BG23" i="53" s="1"/>
  <c r="BH23" i="53" s="1"/>
  <c r="BI23" i="53" s="1"/>
  <c r="BJ23" i="53" s="1"/>
  <c r="BK23" i="53" s="1"/>
  <c r="BL23" i="53" s="1"/>
  <c r="BM23" i="53" s="1"/>
  <c r="BN23" i="53" s="1"/>
  <c r="BO23" i="53" s="1"/>
  <c r="BP23" i="53" s="1"/>
  <c r="BQ23" i="53" s="1"/>
  <c r="BR23" i="53" s="1"/>
  <c r="BS23" i="53" s="1"/>
  <c r="BT23" i="53" s="1"/>
  <c r="BU23" i="53" s="1"/>
  <c r="BV23" i="53" s="1"/>
  <c r="BW23" i="53" s="1"/>
  <c r="BX23" i="53" s="1"/>
  <c r="BY23" i="53" s="1"/>
  <c r="BZ23" i="53" s="1"/>
  <c r="CA23" i="53" s="1"/>
  <c r="CB23" i="53" s="1"/>
  <c r="CC23" i="53" s="1"/>
  <c r="CD23" i="53" s="1"/>
  <c r="CE23" i="53" s="1"/>
  <c r="CF23" i="53" s="1"/>
  <c r="CG23" i="53" s="1"/>
  <c r="CH23" i="53" s="1"/>
  <c r="CI23" i="53" s="1"/>
  <c r="CJ23" i="53" s="1"/>
  <c r="CK23" i="53" s="1"/>
  <c r="CL23" i="53" s="1"/>
  <c r="CM23" i="53" s="1"/>
  <c r="CN23" i="53" s="1"/>
  <c r="CO23" i="53" s="1"/>
  <c r="CP23" i="53" s="1"/>
  <c r="CQ23" i="53" s="1"/>
  <c r="CR23" i="53" s="1"/>
  <c r="CS23" i="53" s="1"/>
  <c r="CT23" i="53" s="1"/>
  <c r="CU23" i="53" s="1"/>
  <c r="CV23" i="53" s="1"/>
  <c r="CW23" i="53" s="1"/>
  <c r="CX23" i="53" s="1"/>
  <c r="CY23" i="53" s="1"/>
  <c r="CZ23" i="53" s="1"/>
  <c r="DA23" i="53" s="1"/>
  <c r="DB23" i="53" s="1"/>
  <c r="DC23" i="53" s="1"/>
  <c r="DD23" i="53" s="1"/>
  <c r="DE23" i="53" s="1"/>
  <c r="DF23" i="53" s="1"/>
  <c r="DG23" i="53" s="1"/>
  <c r="DH23" i="53" s="1"/>
  <c r="DI23" i="53" s="1"/>
  <c r="DJ23" i="53" s="1"/>
  <c r="DK23" i="53" s="1"/>
  <c r="DL23" i="53" s="1"/>
  <c r="DM23" i="53" s="1"/>
  <c r="DN23" i="53" s="1"/>
  <c r="DO23" i="53" s="1"/>
  <c r="DP23" i="53" s="1"/>
  <c r="DQ23" i="53" s="1"/>
  <c r="DR23" i="53" s="1"/>
  <c r="DS23" i="53" s="1"/>
  <c r="DT23" i="53" s="1"/>
  <c r="DU23" i="53" s="1"/>
  <c r="DV23" i="53" s="1"/>
  <c r="DW23" i="53" s="1"/>
  <c r="DX23" i="53" s="1"/>
  <c r="DY23" i="53" s="1"/>
  <c r="DZ23" i="53" s="1"/>
  <c r="EA23" i="53" s="1"/>
  <c r="EB23" i="53" s="1"/>
  <c r="EC23" i="53" s="1"/>
  <c r="ED23" i="53" s="1"/>
  <c r="EE23" i="53" s="1"/>
  <c r="EF23" i="53" s="1"/>
  <c r="EG23" i="53" s="1"/>
  <c r="EH23" i="53" s="1"/>
  <c r="EI23" i="53" s="1"/>
  <c r="EJ23" i="53" s="1"/>
  <c r="EK23" i="53" s="1"/>
  <c r="EL23" i="53" s="1"/>
  <c r="EM23" i="53" s="1"/>
  <c r="EN23" i="53" s="1"/>
  <c r="EO23" i="53" s="1"/>
  <c r="EP23" i="53" s="1"/>
  <c r="EQ23" i="53" s="1"/>
  <c r="ER23" i="53" s="1"/>
  <c r="ES23" i="53" s="1"/>
  <c r="ET23" i="53" s="1"/>
  <c r="EU23" i="53" s="1"/>
  <c r="J13" i="53"/>
  <c r="L13" i="53" s="1"/>
  <c r="T13" i="53" s="1"/>
  <c r="U13" i="53" s="1"/>
  <c r="V13" i="53" s="1"/>
  <c r="W13" i="53" s="1"/>
  <c r="X13" i="53" s="1"/>
  <c r="Y13" i="53" s="1"/>
  <c r="Z13" i="53" s="1"/>
  <c r="AA13" i="53" s="1"/>
  <c r="AB13" i="53" s="1"/>
  <c r="AC13" i="53" s="1"/>
  <c r="AD13" i="53" s="1"/>
  <c r="AE13" i="53" s="1"/>
  <c r="AF13" i="53" s="1"/>
  <c r="AG13" i="53" s="1"/>
  <c r="AH13" i="53" s="1"/>
  <c r="AI13" i="53" s="1"/>
  <c r="AJ13" i="53" s="1"/>
  <c r="AK13" i="53" s="1"/>
  <c r="AL13" i="53" s="1"/>
  <c r="AM13" i="53" s="1"/>
  <c r="AN13" i="53" s="1"/>
  <c r="AO13" i="53" s="1"/>
  <c r="AP13" i="53" s="1"/>
  <c r="AQ13" i="53" s="1"/>
  <c r="AR13" i="53" s="1"/>
  <c r="AS13" i="53" s="1"/>
  <c r="AT13" i="53" s="1"/>
  <c r="AU13" i="53" s="1"/>
  <c r="AV13" i="53" s="1"/>
  <c r="AW13" i="53" s="1"/>
  <c r="AX13" i="53" s="1"/>
  <c r="AY13" i="53" s="1"/>
  <c r="AZ13" i="53" s="1"/>
  <c r="BA13" i="53" s="1"/>
  <c r="BB13" i="53" s="1"/>
  <c r="BC13" i="53" s="1"/>
  <c r="BD13" i="53" s="1"/>
  <c r="BE13" i="53" s="1"/>
  <c r="BF13" i="53" s="1"/>
  <c r="BG13" i="53" s="1"/>
  <c r="BH13" i="53" s="1"/>
  <c r="BI13" i="53" s="1"/>
  <c r="BJ13" i="53" s="1"/>
  <c r="BK13" i="53" s="1"/>
  <c r="BL13" i="53" s="1"/>
  <c r="BM13" i="53" s="1"/>
  <c r="BN13" i="53" s="1"/>
  <c r="BO13" i="53" s="1"/>
  <c r="BP13" i="53" s="1"/>
  <c r="BQ13" i="53" s="1"/>
  <c r="BR13" i="53" s="1"/>
  <c r="BS13" i="53" s="1"/>
  <c r="BT13" i="53" s="1"/>
  <c r="BU13" i="53" s="1"/>
  <c r="BV13" i="53" s="1"/>
  <c r="BW13" i="53" s="1"/>
  <c r="BX13" i="53" s="1"/>
  <c r="BY13" i="53" s="1"/>
  <c r="BZ13" i="53" s="1"/>
  <c r="CA13" i="53" s="1"/>
  <c r="CB13" i="53" s="1"/>
  <c r="CC13" i="53" s="1"/>
  <c r="CD13" i="53" s="1"/>
  <c r="CE13" i="53" s="1"/>
  <c r="CF13" i="53" s="1"/>
  <c r="CG13" i="53" s="1"/>
  <c r="CH13" i="53" s="1"/>
  <c r="CI13" i="53" s="1"/>
  <c r="CJ13" i="53" s="1"/>
  <c r="CK13" i="53" s="1"/>
  <c r="CL13" i="53" s="1"/>
  <c r="CM13" i="53" s="1"/>
  <c r="CN13" i="53" s="1"/>
  <c r="CO13" i="53" s="1"/>
  <c r="CP13" i="53" s="1"/>
  <c r="CQ13" i="53" s="1"/>
  <c r="CR13" i="53" s="1"/>
  <c r="CS13" i="53" s="1"/>
  <c r="CT13" i="53" s="1"/>
  <c r="CU13" i="53" s="1"/>
  <c r="CV13" i="53" s="1"/>
  <c r="CW13" i="53" s="1"/>
  <c r="CX13" i="53" s="1"/>
  <c r="CY13" i="53" s="1"/>
  <c r="CZ13" i="53" s="1"/>
  <c r="DA13" i="53" s="1"/>
  <c r="DB13" i="53" s="1"/>
  <c r="DC13" i="53" s="1"/>
  <c r="DD13" i="53" s="1"/>
  <c r="DE13" i="53" s="1"/>
  <c r="DF13" i="53" s="1"/>
  <c r="DG13" i="53" s="1"/>
  <c r="DH13" i="53" s="1"/>
  <c r="DI13" i="53" s="1"/>
  <c r="DJ13" i="53" s="1"/>
  <c r="DK13" i="53" s="1"/>
  <c r="DL13" i="53" s="1"/>
  <c r="DM13" i="53" s="1"/>
  <c r="DN13" i="53" s="1"/>
  <c r="DO13" i="53" s="1"/>
  <c r="DP13" i="53" s="1"/>
  <c r="DQ13" i="53" s="1"/>
  <c r="DR13" i="53" s="1"/>
  <c r="DS13" i="53" s="1"/>
  <c r="DT13" i="53" s="1"/>
  <c r="DU13" i="53" s="1"/>
  <c r="DV13" i="53" s="1"/>
  <c r="DW13" i="53" s="1"/>
  <c r="DX13" i="53" s="1"/>
  <c r="DY13" i="53" s="1"/>
  <c r="DZ13" i="53" s="1"/>
  <c r="EA13" i="53" s="1"/>
  <c r="EB13" i="53" s="1"/>
  <c r="EC13" i="53" s="1"/>
  <c r="ED13" i="53" s="1"/>
  <c r="EE13" i="53" s="1"/>
  <c r="EF13" i="53" s="1"/>
  <c r="EG13" i="53" s="1"/>
  <c r="EH13" i="53" s="1"/>
  <c r="EI13" i="53" s="1"/>
  <c r="EJ13" i="53" s="1"/>
  <c r="EK13" i="53" s="1"/>
  <c r="EL13" i="53" s="1"/>
  <c r="EM13" i="53" s="1"/>
  <c r="EN13" i="53" s="1"/>
  <c r="EO13" i="53" s="1"/>
  <c r="EP13" i="53" s="1"/>
  <c r="EQ13" i="53" s="1"/>
  <c r="ER13" i="53" s="1"/>
  <c r="ES13" i="53" s="1"/>
  <c r="ET13" i="53" s="1"/>
  <c r="EU13" i="53" s="1"/>
  <c r="J29" i="53"/>
  <c r="L29" i="53" s="1"/>
  <c r="T29" i="53" s="1"/>
  <c r="U29" i="53" s="1"/>
  <c r="V29" i="53" s="1"/>
  <c r="W29" i="53" s="1"/>
  <c r="X29" i="53" s="1"/>
  <c r="Y29" i="53" s="1"/>
  <c r="Z29" i="53" s="1"/>
  <c r="AA29" i="53" s="1"/>
  <c r="AB29" i="53" s="1"/>
  <c r="AC29" i="53" s="1"/>
  <c r="AD29" i="53" s="1"/>
  <c r="AE29" i="53" s="1"/>
  <c r="AF29" i="53" s="1"/>
  <c r="AG29" i="53" s="1"/>
  <c r="AH29" i="53" s="1"/>
  <c r="AI29" i="53" s="1"/>
  <c r="AJ29" i="53" s="1"/>
  <c r="AK29" i="53" s="1"/>
  <c r="AL29" i="53" s="1"/>
  <c r="AM29" i="53" s="1"/>
  <c r="AN29" i="53" s="1"/>
  <c r="AO29" i="53" s="1"/>
  <c r="AP29" i="53" s="1"/>
  <c r="AQ29" i="53" s="1"/>
  <c r="AR29" i="53" s="1"/>
  <c r="AS29" i="53" s="1"/>
  <c r="AT29" i="53" s="1"/>
  <c r="AU29" i="53" s="1"/>
  <c r="AV29" i="53" s="1"/>
  <c r="AW29" i="53" s="1"/>
  <c r="AX29" i="53" s="1"/>
  <c r="AY29" i="53" s="1"/>
  <c r="AZ29" i="53" s="1"/>
  <c r="BA29" i="53" s="1"/>
  <c r="BB29" i="53" s="1"/>
  <c r="BC29" i="53" s="1"/>
  <c r="BD29" i="53" s="1"/>
  <c r="BE29" i="53" s="1"/>
  <c r="BF29" i="53" s="1"/>
  <c r="BG29" i="53" s="1"/>
  <c r="BH29" i="53" s="1"/>
  <c r="BI29" i="53" s="1"/>
  <c r="BJ29" i="53" s="1"/>
  <c r="BK29" i="53" s="1"/>
  <c r="BL29" i="53" s="1"/>
  <c r="BM29" i="53" s="1"/>
  <c r="BN29" i="53" s="1"/>
  <c r="BO29" i="53" s="1"/>
  <c r="BP29" i="53" s="1"/>
  <c r="BQ29" i="53" s="1"/>
  <c r="BR29" i="53" s="1"/>
  <c r="BS29" i="53" s="1"/>
  <c r="BT29" i="53" s="1"/>
  <c r="BU29" i="53" s="1"/>
  <c r="BV29" i="53" s="1"/>
  <c r="BW29" i="53" s="1"/>
  <c r="BX29" i="53" s="1"/>
  <c r="BY29" i="53" s="1"/>
  <c r="BZ29" i="53" s="1"/>
  <c r="CA29" i="53" s="1"/>
  <c r="CB29" i="53" s="1"/>
  <c r="CC29" i="53" s="1"/>
  <c r="CD29" i="53" s="1"/>
  <c r="CE29" i="53" s="1"/>
  <c r="CF29" i="53" s="1"/>
  <c r="CG29" i="53" s="1"/>
  <c r="CH29" i="53" s="1"/>
  <c r="CI29" i="53" s="1"/>
  <c r="CJ29" i="53" s="1"/>
  <c r="CK29" i="53" s="1"/>
  <c r="CL29" i="53" s="1"/>
  <c r="CM29" i="53" s="1"/>
  <c r="CN29" i="53" s="1"/>
  <c r="CO29" i="53" s="1"/>
  <c r="CP29" i="53" s="1"/>
  <c r="CQ29" i="53" s="1"/>
  <c r="CR29" i="53" s="1"/>
  <c r="CS29" i="53" s="1"/>
  <c r="CT29" i="53" s="1"/>
  <c r="CU29" i="53" s="1"/>
  <c r="CV29" i="53" s="1"/>
  <c r="CW29" i="53" s="1"/>
  <c r="CX29" i="53" s="1"/>
  <c r="CY29" i="53" s="1"/>
  <c r="CZ29" i="53" s="1"/>
  <c r="DA29" i="53" s="1"/>
  <c r="DB29" i="53" s="1"/>
  <c r="DC29" i="53" s="1"/>
  <c r="DD29" i="53" s="1"/>
  <c r="DE29" i="53" s="1"/>
  <c r="DF29" i="53" s="1"/>
  <c r="DG29" i="53" s="1"/>
  <c r="DH29" i="53" s="1"/>
  <c r="DI29" i="53" s="1"/>
  <c r="DJ29" i="53" s="1"/>
  <c r="DK29" i="53" s="1"/>
  <c r="DL29" i="53" s="1"/>
  <c r="DM29" i="53" s="1"/>
  <c r="DN29" i="53" s="1"/>
  <c r="DO29" i="53" s="1"/>
  <c r="DP29" i="53" s="1"/>
  <c r="DQ29" i="53" s="1"/>
  <c r="DR29" i="53" s="1"/>
  <c r="DS29" i="53" s="1"/>
  <c r="DT29" i="53" s="1"/>
  <c r="DU29" i="53" s="1"/>
  <c r="DV29" i="53" s="1"/>
  <c r="DW29" i="53" s="1"/>
  <c r="DX29" i="53" s="1"/>
  <c r="DY29" i="53" s="1"/>
  <c r="DZ29" i="53" s="1"/>
  <c r="EA29" i="53" s="1"/>
  <c r="EB29" i="53" s="1"/>
  <c r="EC29" i="53" s="1"/>
  <c r="ED29" i="53" s="1"/>
  <c r="EE29" i="53" s="1"/>
  <c r="EF29" i="53" s="1"/>
  <c r="EG29" i="53" s="1"/>
  <c r="EH29" i="53" s="1"/>
  <c r="EI29" i="53" s="1"/>
  <c r="EJ29" i="53" s="1"/>
  <c r="EK29" i="53" s="1"/>
  <c r="EL29" i="53" s="1"/>
  <c r="EM29" i="53" s="1"/>
  <c r="EN29" i="53" s="1"/>
  <c r="EO29" i="53" s="1"/>
  <c r="EP29" i="53" s="1"/>
  <c r="EQ29" i="53" s="1"/>
  <c r="ER29" i="53" s="1"/>
  <c r="ES29" i="53" s="1"/>
  <c r="ET29" i="53" s="1"/>
  <c r="EU29" i="53" s="1"/>
  <c r="J31" i="53"/>
  <c r="L31" i="53" s="1"/>
  <c r="T31" i="53" s="1"/>
  <c r="U31" i="53" s="1"/>
  <c r="V31" i="53" s="1"/>
  <c r="W31" i="53" s="1"/>
  <c r="X31" i="53" s="1"/>
  <c r="Y31" i="53" s="1"/>
  <c r="Z31" i="53" s="1"/>
  <c r="AA31" i="53" s="1"/>
  <c r="AB31" i="53" s="1"/>
  <c r="AC31" i="53" s="1"/>
  <c r="AD31" i="53" s="1"/>
  <c r="AE31" i="53" s="1"/>
  <c r="AF31" i="53" s="1"/>
  <c r="AG31" i="53" s="1"/>
  <c r="AH31" i="53" s="1"/>
  <c r="AI31" i="53" s="1"/>
  <c r="AJ31" i="53" s="1"/>
  <c r="AK31" i="53" s="1"/>
  <c r="AL31" i="53" s="1"/>
  <c r="AM31" i="53" s="1"/>
  <c r="AN31" i="53" s="1"/>
  <c r="AO31" i="53" s="1"/>
  <c r="AP31" i="53" s="1"/>
  <c r="AQ31" i="53" s="1"/>
  <c r="AR31" i="53" s="1"/>
  <c r="AS31" i="53" s="1"/>
  <c r="AT31" i="53" s="1"/>
  <c r="AU31" i="53" s="1"/>
  <c r="AV31" i="53" s="1"/>
  <c r="AW31" i="53" s="1"/>
  <c r="AX31" i="53" s="1"/>
  <c r="AY31" i="53" s="1"/>
  <c r="AZ31" i="53" s="1"/>
  <c r="BA31" i="53" s="1"/>
  <c r="BB31" i="53" s="1"/>
  <c r="BC31" i="53" s="1"/>
  <c r="BD31" i="53" s="1"/>
  <c r="BE31" i="53" s="1"/>
  <c r="BF31" i="53" s="1"/>
  <c r="BG31" i="53" s="1"/>
  <c r="BH31" i="53" s="1"/>
  <c r="BI31" i="53" s="1"/>
  <c r="BJ31" i="53" s="1"/>
  <c r="BK31" i="53" s="1"/>
  <c r="BL31" i="53" s="1"/>
  <c r="BM31" i="53" s="1"/>
  <c r="BN31" i="53" s="1"/>
  <c r="BO31" i="53" s="1"/>
  <c r="BP31" i="53" s="1"/>
  <c r="BQ31" i="53" s="1"/>
  <c r="BR31" i="53" s="1"/>
  <c r="BS31" i="53" s="1"/>
  <c r="BT31" i="53" s="1"/>
  <c r="BU31" i="53" s="1"/>
  <c r="BV31" i="53" s="1"/>
  <c r="BW31" i="53" s="1"/>
  <c r="BX31" i="53" s="1"/>
  <c r="BY31" i="53" s="1"/>
  <c r="BZ31" i="53" s="1"/>
  <c r="CA31" i="53" s="1"/>
  <c r="CB31" i="53" s="1"/>
  <c r="CC31" i="53" s="1"/>
  <c r="CD31" i="53" s="1"/>
  <c r="CE31" i="53" s="1"/>
  <c r="CF31" i="53" s="1"/>
  <c r="CG31" i="53" s="1"/>
  <c r="CH31" i="53" s="1"/>
  <c r="CI31" i="53" s="1"/>
  <c r="CJ31" i="53" s="1"/>
  <c r="CK31" i="53" s="1"/>
  <c r="CL31" i="53" s="1"/>
  <c r="CM31" i="53" s="1"/>
  <c r="CN31" i="53" s="1"/>
  <c r="CO31" i="53" s="1"/>
  <c r="CP31" i="53" s="1"/>
  <c r="CQ31" i="53" s="1"/>
  <c r="CR31" i="53" s="1"/>
  <c r="CS31" i="53" s="1"/>
  <c r="CT31" i="53" s="1"/>
  <c r="CU31" i="53" s="1"/>
  <c r="CV31" i="53" s="1"/>
  <c r="CW31" i="53" s="1"/>
  <c r="CX31" i="53" s="1"/>
  <c r="CY31" i="53" s="1"/>
  <c r="CZ31" i="53" s="1"/>
  <c r="DA31" i="53" s="1"/>
  <c r="DB31" i="53" s="1"/>
  <c r="DC31" i="53" s="1"/>
  <c r="DD31" i="53" s="1"/>
  <c r="DE31" i="53" s="1"/>
  <c r="DF31" i="53" s="1"/>
  <c r="DG31" i="53" s="1"/>
  <c r="DH31" i="53" s="1"/>
  <c r="DI31" i="53" s="1"/>
  <c r="DJ31" i="53" s="1"/>
  <c r="DK31" i="53" s="1"/>
  <c r="DL31" i="53" s="1"/>
  <c r="DM31" i="53" s="1"/>
  <c r="DN31" i="53" s="1"/>
  <c r="DO31" i="53" s="1"/>
  <c r="DP31" i="53" s="1"/>
  <c r="DQ31" i="53" s="1"/>
  <c r="DR31" i="53" s="1"/>
  <c r="DS31" i="53" s="1"/>
  <c r="DT31" i="53" s="1"/>
  <c r="DU31" i="53" s="1"/>
  <c r="DV31" i="53" s="1"/>
  <c r="DW31" i="53" s="1"/>
  <c r="DX31" i="53" s="1"/>
  <c r="DY31" i="53" s="1"/>
  <c r="DZ31" i="53" s="1"/>
  <c r="EA31" i="53" s="1"/>
  <c r="EB31" i="53" s="1"/>
  <c r="EC31" i="53" s="1"/>
  <c r="ED31" i="53" s="1"/>
  <c r="EE31" i="53" s="1"/>
  <c r="EF31" i="53" s="1"/>
  <c r="EG31" i="53" s="1"/>
  <c r="EH31" i="53" s="1"/>
  <c r="EI31" i="53" s="1"/>
  <c r="EJ31" i="53" s="1"/>
  <c r="EK31" i="53" s="1"/>
  <c r="EL31" i="53" s="1"/>
  <c r="EM31" i="53" s="1"/>
  <c r="EN31" i="53" s="1"/>
  <c r="EO31" i="53" s="1"/>
  <c r="EP31" i="53" s="1"/>
  <c r="EQ31" i="53" s="1"/>
  <c r="ER31" i="53" s="1"/>
  <c r="ES31" i="53" s="1"/>
  <c r="ET31" i="53" s="1"/>
  <c r="EU31" i="53" s="1"/>
  <c r="O11" i="53"/>
  <c r="Q11" i="53" s="1"/>
  <c r="AR191" i="45"/>
  <c r="AX191" i="45" s="1"/>
  <c r="E16" i="43"/>
  <c r="C181" i="45"/>
  <c r="F51" i="45"/>
  <c r="F52" i="45"/>
  <c r="F53" i="45"/>
  <c r="F34" i="45"/>
  <c r="F88" i="45"/>
  <c r="AR147" i="45"/>
  <c r="AK147" i="45"/>
  <c r="AI147" i="45"/>
  <c r="AF147" i="45"/>
  <c r="AR53" i="45"/>
  <c r="AR52" i="45"/>
  <c r="AR51" i="45"/>
  <c r="AR50" i="45"/>
  <c r="AR48" i="45"/>
  <c r="AR145" i="45"/>
  <c r="AX145" i="45" s="1"/>
  <c r="AR146" i="45"/>
  <c r="AR148" i="45"/>
  <c r="AR84" i="45"/>
  <c r="AR86" i="45"/>
  <c r="AR87" i="45"/>
  <c r="AR47" i="45"/>
  <c r="AR31" i="45"/>
  <c r="AR32" i="45"/>
  <c r="AX32" i="45" s="1"/>
  <c r="AR33" i="45"/>
  <c r="AR34" i="45"/>
  <c r="AR36" i="45"/>
  <c r="AR37" i="45"/>
  <c r="AX37" i="45" s="1"/>
  <c r="AR13" i="45"/>
  <c r="AR15" i="45"/>
  <c r="AI175" i="45"/>
  <c r="AI174" i="45"/>
  <c r="AI160" i="45"/>
  <c r="AI159" i="45"/>
  <c r="AI148" i="45"/>
  <c r="AI146" i="45"/>
  <c r="AI145" i="45"/>
  <c r="AI144" i="45"/>
  <c r="AI131" i="45"/>
  <c r="AI130" i="45"/>
  <c r="AI129" i="45"/>
  <c r="AI115" i="45"/>
  <c r="AI114" i="45"/>
  <c r="AI101" i="45"/>
  <c r="AI100" i="45"/>
  <c r="AI99" i="45"/>
  <c r="AI88" i="45"/>
  <c r="AI89" i="45"/>
  <c r="AI87" i="45"/>
  <c r="AI86" i="45"/>
  <c r="AI85" i="45"/>
  <c r="AI84" i="45"/>
  <c r="AI83" i="45"/>
  <c r="AI82" i="45"/>
  <c r="AI68" i="45"/>
  <c r="AI67" i="45"/>
  <c r="AI53" i="45"/>
  <c r="AI51" i="45"/>
  <c r="AI52" i="45"/>
  <c r="AI50" i="45"/>
  <c r="AI49" i="45"/>
  <c r="AI48" i="45"/>
  <c r="AI47" i="45"/>
  <c r="AI31" i="45"/>
  <c r="AI32" i="45"/>
  <c r="AI33" i="45"/>
  <c r="AI34" i="45"/>
  <c r="AI35" i="45"/>
  <c r="AI36" i="45"/>
  <c r="AI37" i="45"/>
  <c r="AI30" i="45"/>
  <c r="AI29" i="45"/>
  <c r="AI28" i="45"/>
  <c r="AB175" i="45"/>
  <c r="AK175" i="45" s="1"/>
  <c r="AB174" i="45"/>
  <c r="AK174" i="45" s="1"/>
  <c r="AB160" i="45"/>
  <c r="AK160" i="45" s="1"/>
  <c r="AB159" i="45"/>
  <c r="AK159" i="45" s="1"/>
  <c r="AB144" i="45"/>
  <c r="AK144" i="45" s="1"/>
  <c r="AB131" i="45"/>
  <c r="AK131" i="45" s="1"/>
  <c r="AB130" i="45"/>
  <c r="AK130" i="45" s="1"/>
  <c r="AB129" i="45"/>
  <c r="AK129" i="45" s="1"/>
  <c r="AB115" i="45"/>
  <c r="AK115" i="45" s="1"/>
  <c r="AB114" i="45"/>
  <c r="AK114" i="45" s="1"/>
  <c r="AB101" i="45"/>
  <c r="AK101" i="45" s="1"/>
  <c r="AB100" i="45"/>
  <c r="AK100" i="45" s="1"/>
  <c r="AB99" i="45"/>
  <c r="AK99" i="45" s="1"/>
  <c r="AB89" i="45"/>
  <c r="AK89" i="45" s="1"/>
  <c r="AB88" i="45"/>
  <c r="AF88" i="45" s="1"/>
  <c r="AB82" i="45"/>
  <c r="AK82" i="45" s="1"/>
  <c r="AB68" i="45"/>
  <c r="AK68" i="45" s="1"/>
  <c r="AB67" i="45"/>
  <c r="AK67" i="45" s="1"/>
  <c r="AB49" i="45"/>
  <c r="AK49" i="45" s="1"/>
  <c r="AB36" i="45"/>
  <c r="AK36" i="45" s="1"/>
  <c r="AB35" i="45"/>
  <c r="AK35" i="45" s="1"/>
  <c r="AB28" i="45"/>
  <c r="AK28" i="45" s="1"/>
  <c r="N175" i="45"/>
  <c r="AR175" i="45" s="1"/>
  <c r="N174" i="45"/>
  <c r="AR174" i="45" s="1"/>
  <c r="N160" i="45"/>
  <c r="AR160" i="45" s="1"/>
  <c r="N159" i="45"/>
  <c r="AR159" i="45" s="1"/>
  <c r="N144" i="45"/>
  <c r="AR144" i="45" s="1"/>
  <c r="N131" i="45"/>
  <c r="N130" i="45"/>
  <c r="AR130" i="45" s="1"/>
  <c r="N129" i="45"/>
  <c r="AR129" i="45" s="1"/>
  <c r="N115" i="45"/>
  <c r="AR115" i="45" s="1"/>
  <c r="N114" i="45"/>
  <c r="AR114" i="45" s="1"/>
  <c r="N101" i="45"/>
  <c r="N100" i="45"/>
  <c r="AR100" i="45" s="1"/>
  <c r="N99" i="45"/>
  <c r="AR99" i="45" s="1"/>
  <c r="N90" i="45"/>
  <c r="Q90" i="45" s="1"/>
  <c r="N89" i="45"/>
  <c r="N88" i="45"/>
  <c r="N85" i="45"/>
  <c r="N83" i="45"/>
  <c r="AR83" i="45" s="1"/>
  <c r="N82" i="45"/>
  <c r="AR82" i="45" s="1"/>
  <c r="N68" i="45"/>
  <c r="AR68" i="45" s="1"/>
  <c r="N67" i="45"/>
  <c r="AR67" i="45" s="1"/>
  <c r="N50" i="45"/>
  <c r="AR49" i="45" s="1"/>
  <c r="N38" i="45"/>
  <c r="Q38" i="45" s="1"/>
  <c r="N35" i="45"/>
  <c r="N30" i="45"/>
  <c r="N29" i="45"/>
  <c r="AR29" i="45" s="1"/>
  <c r="N28" i="45"/>
  <c r="AR28" i="45" s="1"/>
  <c r="N14" i="45"/>
  <c r="N12" i="45"/>
  <c r="AR12" i="45" s="1"/>
  <c r="N11" i="45"/>
  <c r="AR11" i="45" s="1"/>
  <c r="N10" i="45"/>
  <c r="AR10" i="45" s="1"/>
  <c r="AI15" i="45"/>
  <c r="AI14" i="45"/>
  <c r="AI13" i="45"/>
  <c r="AI12" i="45"/>
  <c r="AK15" i="45"/>
  <c r="AK14" i="45"/>
  <c r="AK13" i="45"/>
  <c r="AI11" i="45"/>
  <c r="AI10" i="45"/>
  <c r="AB30" i="45"/>
  <c r="AK30" i="45" s="1"/>
  <c r="AB12" i="45"/>
  <c r="AK12" i="45" s="1"/>
  <c r="AB11" i="45"/>
  <c r="AK11" i="45" s="1"/>
  <c r="AB10" i="45"/>
  <c r="AK10" i="45" s="1"/>
  <c r="AK145" i="45"/>
  <c r="AK146" i="45"/>
  <c r="AK148" i="45"/>
  <c r="AK83" i="45"/>
  <c r="AK84" i="45"/>
  <c r="AK85" i="45"/>
  <c r="AK86" i="45"/>
  <c r="AO86" i="45" s="1"/>
  <c r="AK87" i="45"/>
  <c r="AK88" i="45"/>
  <c r="AK48" i="45"/>
  <c r="AK50" i="45"/>
  <c r="AK51" i="45"/>
  <c r="AK52" i="45"/>
  <c r="AK53" i="45"/>
  <c r="AK47" i="45"/>
  <c r="AK29" i="45"/>
  <c r="AK31" i="45"/>
  <c r="AK32" i="45"/>
  <c r="AK33" i="45"/>
  <c r="AK34" i="45"/>
  <c r="AK37" i="45"/>
  <c r="AX87" i="45"/>
  <c r="AX84" i="45"/>
  <c r="AX36" i="45"/>
  <c r="AX33" i="45"/>
  <c r="AX13" i="45"/>
  <c r="AF87" i="45"/>
  <c r="AF47" i="45"/>
  <c r="AF48" i="45"/>
  <c r="AF50" i="45"/>
  <c r="AF53" i="45"/>
  <c r="AF37" i="45"/>
  <c r="AF33" i="45"/>
  <c r="AF32" i="45"/>
  <c r="AF14" i="45"/>
  <c r="AF84" i="45"/>
  <c r="AF86" i="45"/>
  <c r="AF146" i="45"/>
  <c r="AF114" i="45"/>
  <c r="AF175" i="45"/>
  <c r="AF148" i="45"/>
  <c r="AF131" i="45"/>
  <c r="AF85" i="45"/>
  <c r="AF67" i="45"/>
  <c r="AF29" i="45"/>
  <c r="AF13" i="45"/>
  <c r="W21" i="51"/>
  <c r="W22" i="51"/>
  <c r="R38" i="45" l="1"/>
  <c r="U38" i="45"/>
  <c r="AR89" i="45"/>
  <c r="Q89" i="45"/>
  <c r="AR101" i="45"/>
  <c r="Q101" i="45"/>
  <c r="AF115" i="45"/>
  <c r="AF121" i="45" s="1"/>
  <c r="H10" i="43" s="1"/>
  <c r="AO14" i="45"/>
  <c r="AR30" i="45"/>
  <c r="Q30" i="45"/>
  <c r="AR85" i="45"/>
  <c r="AX85" i="45" s="1"/>
  <c r="Q85" i="45"/>
  <c r="AF144" i="45"/>
  <c r="AF36" i="45"/>
  <c r="AR14" i="45"/>
  <c r="AX14" i="45" s="1"/>
  <c r="Q14" i="45"/>
  <c r="AR35" i="45"/>
  <c r="Q35" i="45"/>
  <c r="AR88" i="45"/>
  <c r="AX88" i="45" s="1"/>
  <c r="Q88" i="45"/>
  <c r="U90" i="45"/>
  <c r="R90" i="45"/>
  <c r="AR131" i="45"/>
  <c r="AX131" i="45" s="1"/>
  <c r="Q131" i="45"/>
  <c r="Q14" i="54"/>
  <c r="P18" i="53"/>
  <c r="Q18" i="53"/>
  <c r="P22" i="53"/>
  <c r="Q22" i="53"/>
  <c r="P30" i="53"/>
  <c r="Q30" i="53"/>
  <c r="P38" i="53"/>
  <c r="Q38" i="53"/>
  <c r="P34" i="53"/>
  <c r="Q34" i="53"/>
  <c r="P26" i="53"/>
  <c r="Q26" i="53"/>
  <c r="P14" i="53"/>
  <c r="Q14" i="53"/>
  <c r="Q16" i="54"/>
  <c r="P11" i="53"/>
  <c r="O13" i="53"/>
  <c r="L44" i="53"/>
  <c r="O20" i="53"/>
  <c r="Q20" i="53" s="1"/>
  <c r="O23" i="53"/>
  <c r="O15" i="53"/>
  <c r="O37" i="53"/>
  <c r="O35" i="53"/>
  <c r="O27" i="53"/>
  <c r="O28" i="53"/>
  <c r="Q28" i="53" s="1"/>
  <c r="J44" i="53"/>
  <c r="O31" i="53"/>
  <c r="O29" i="53"/>
  <c r="O16" i="53"/>
  <c r="Q16" i="53" s="1"/>
  <c r="O33" i="53"/>
  <c r="O21" i="53"/>
  <c r="O36" i="53"/>
  <c r="Q36" i="53" s="1"/>
  <c r="O25" i="53"/>
  <c r="O24" i="53"/>
  <c r="Q24" i="53" s="1"/>
  <c r="O19" i="53"/>
  <c r="O17" i="53"/>
  <c r="O32" i="53"/>
  <c r="Q32" i="53" s="1"/>
  <c r="BP12" i="53"/>
  <c r="BQ12" i="53" s="1"/>
  <c r="BR12" i="53" s="1"/>
  <c r="BS12" i="53" s="1"/>
  <c r="BT12" i="53" s="1"/>
  <c r="BU12" i="53" s="1"/>
  <c r="BV12" i="53" s="1"/>
  <c r="BW12" i="53" s="1"/>
  <c r="BX12" i="53" s="1"/>
  <c r="BY12" i="53" s="1"/>
  <c r="BZ12" i="53" s="1"/>
  <c r="CA12" i="53" s="1"/>
  <c r="CB12" i="53" s="1"/>
  <c r="CC12" i="53" s="1"/>
  <c r="CD12" i="53" s="1"/>
  <c r="CE12" i="53" s="1"/>
  <c r="CF12" i="53" s="1"/>
  <c r="CG12" i="53" s="1"/>
  <c r="CH12" i="53" s="1"/>
  <c r="CI12" i="53" s="1"/>
  <c r="CJ12" i="53" s="1"/>
  <c r="CK12" i="53" s="1"/>
  <c r="CL12" i="53" s="1"/>
  <c r="CM12" i="53" s="1"/>
  <c r="CN12" i="53" s="1"/>
  <c r="CO12" i="53" s="1"/>
  <c r="CP12" i="53" s="1"/>
  <c r="CQ12" i="53" s="1"/>
  <c r="CR12" i="53" s="1"/>
  <c r="CS12" i="53" s="1"/>
  <c r="CT12" i="53" s="1"/>
  <c r="CU12" i="53" s="1"/>
  <c r="CV12" i="53" s="1"/>
  <c r="CW12" i="53" s="1"/>
  <c r="CX12" i="53" s="1"/>
  <c r="CY12" i="53" s="1"/>
  <c r="CZ12" i="53" s="1"/>
  <c r="DA12" i="53" s="1"/>
  <c r="DB12" i="53" s="1"/>
  <c r="DC12" i="53" s="1"/>
  <c r="DD12" i="53" s="1"/>
  <c r="DE12" i="53" s="1"/>
  <c r="DF12" i="53" s="1"/>
  <c r="DG12" i="53" s="1"/>
  <c r="DH12" i="53" s="1"/>
  <c r="DI12" i="53" s="1"/>
  <c r="DJ12" i="53" s="1"/>
  <c r="DK12" i="53" s="1"/>
  <c r="DL12" i="53" s="1"/>
  <c r="DM12" i="53" s="1"/>
  <c r="DN12" i="53" s="1"/>
  <c r="DO12" i="53" s="1"/>
  <c r="DP12" i="53" s="1"/>
  <c r="DQ12" i="53" s="1"/>
  <c r="DR12" i="53" s="1"/>
  <c r="DS12" i="53" s="1"/>
  <c r="DT12" i="53" s="1"/>
  <c r="DU12" i="53" s="1"/>
  <c r="DV12" i="53" s="1"/>
  <c r="DW12" i="53" s="1"/>
  <c r="DX12" i="53" s="1"/>
  <c r="DY12" i="53" s="1"/>
  <c r="DZ12" i="53" s="1"/>
  <c r="EA12" i="53" s="1"/>
  <c r="EB12" i="53" s="1"/>
  <c r="EC12" i="53" s="1"/>
  <c r="ED12" i="53" s="1"/>
  <c r="EE12" i="53" s="1"/>
  <c r="EF12" i="53" s="1"/>
  <c r="EG12" i="53" s="1"/>
  <c r="EH12" i="53" s="1"/>
  <c r="EI12" i="53" s="1"/>
  <c r="EJ12" i="53" s="1"/>
  <c r="EK12" i="53" s="1"/>
  <c r="EL12" i="53" s="1"/>
  <c r="EM12" i="53" s="1"/>
  <c r="EN12" i="53" s="1"/>
  <c r="EO12" i="53" s="1"/>
  <c r="EP12" i="53" s="1"/>
  <c r="EQ12" i="53" s="1"/>
  <c r="ER12" i="53" s="1"/>
  <c r="ES12" i="53" s="1"/>
  <c r="ET12" i="53" s="1"/>
  <c r="EU12" i="53" s="1"/>
  <c r="AF10" i="45"/>
  <c r="AF28" i="45"/>
  <c r="AF82" i="45"/>
  <c r="AF130" i="45"/>
  <c r="AF101" i="45"/>
  <c r="AF160" i="45"/>
  <c r="AF89" i="45"/>
  <c r="AX51" i="45"/>
  <c r="AO13" i="45"/>
  <c r="AF49" i="45"/>
  <c r="AX47" i="45"/>
  <c r="AO147" i="45"/>
  <c r="AX11" i="45"/>
  <c r="J52" i="45"/>
  <c r="AX147" i="45"/>
  <c r="J34" i="45"/>
  <c r="AO101" i="45"/>
  <c r="J198" i="45"/>
  <c r="AF198" i="45"/>
  <c r="H15" i="43" s="1"/>
  <c r="V191" i="45"/>
  <c r="AO191" i="45"/>
  <c r="AO192" i="45"/>
  <c r="BD198" i="45"/>
  <c r="K15" i="43" s="1"/>
  <c r="J51" i="45"/>
  <c r="AO83" i="45"/>
  <c r="AO87" i="45"/>
  <c r="AO145" i="45"/>
  <c r="AO160" i="45"/>
  <c r="AX86" i="45"/>
  <c r="AO15" i="45"/>
  <c r="AO146" i="45"/>
  <c r="AO10" i="45"/>
  <c r="AX160" i="45"/>
  <c r="AO99" i="45"/>
  <c r="AO144" i="45"/>
  <c r="J88" i="45"/>
  <c r="J53" i="45"/>
  <c r="AO32" i="45"/>
  <c r="AO31" i="45"/>
  <c r="AO47" i="45"/>
  <c r="AO68" i="45"/>
  <c r="AO175" i="45"/>
  <c r="AX28" i="45"/>
  <c r="AF68" i="45"/>
  <c r="AF74" i="45" s="1"/>
  <c r="H7" i="43" s="1"/>
  <c r="AF100" i="45"/>
  <c r="AF30" i="45"/>
  <c r="AF159" i="45"/>
  <c r="AF174" i="45"/>
  <c r="AF181" i="45" s="1"/>
  <c r="AO29" i="45"/>
  <c r="AO67" i="45"/>
  <c r="AO174" i="45"/>
  <c r="AX15" i="45"/>
  <c r="AX31" i="45"/>
  <c r="AX48" i="45"/>
  <c r="AX52" i="45"/>
  <c r="AX101" i="45"/>
  <c r="AX130" i="45"/>
  <c r="AX175" i="45"/>
  <c r="AX29" i="45"/>
  <c r="AX83" i="45"/>
  <c r="AO82" i="45"/>
  <c r="AO159" i="45"/>
  <c r="AO85" i="45"/>
  <c r="AO148" i="45"/>
  <c r="AX159" i="45"/>
  <c r="AO28" i="45"/>
  <c r="AO49" i="45"/>
  <c r="AX68" i="45"/>
  <c r="AX114" i="45"/>
  <c r="AO50" i="45"/>
  <c r="AO52" i="45"/>
  <c r="AX35" i="45"/>
  <c r="AX67" i="45"/>
  <c r="AX174" i="45"/>
  <c r="AO33" i="45"/>
  <c r="AO84" i="45"/>
  <c r="AX12" i="45"/>
  <c r="AX100" i="45"/>
  <c r="AX129" i="45"/>
  <c r="AO48" i="45"/>
  <c r="AO11" i="45"/>
  <c r="AX148" i="45"/>
  <c r="AX82" i="45"/>
  <c r="AX99" i="45"/>
  <c r="AX115" i="45"/>
  <c r="AX144" i="45"/>
  <c r="AO115" i="45"/>
  <c r="AX146" i="45"/>
  <c r="AX89" i="45"/>
  <c r="AX50" i="45"/>
  <c r="AX49" i="45"/>
  <c r="AX53" i="45"/>
  <c r="AX30" i="45"/>
  <c r="AX34" i="45"/>
  <c r="AO89" i="45"/>
  <c r="AO53" i="45"/>
  <c r="AO30" i="45"/>
  <c r="AO34" i="45"/>
  <c r="AO35" i="45"/>
  <c r="AO131" i="45"/>
  <c r="AO130" i="45"/>
  <c r="AO129" i="45"/>
  <c r="AO114" i="45"/>
  <c r="AO100" i="45"/>
  <c r="AO88" i="45"/>
  <c r="AO51" i="45"/>
  <c r="AO37" i="45"/>
  <c r="AX10" i="45"/>
  <c r="AO12" i="45"/>
  <c r="AF12" i="45"/>
  <c r="AF11" i="45"/>
  <c r="AO36" i="45"/>
  <c r="AF145" i="45"/>
  <c r="AF151" i="45" s="1"/>
  <c r="H12" i="43" s="1"/>
  <c r="AF129" i="45"/>
  <c r="AF99" i="45"/>
  <c r="AF83" i="45"/>
  <c r="AF52" i="45"/>
  <c r="AF51" i="45"/>
  <c r="AF34" i="45"/>
  <c r="AF31" i="45"/>
  <c r="AF35" i="45"/>
  <c r="AF15" i="45"/>
  <c r="V31" i="45"/>
  <c r="V33" i="45"/>
  <c r="V34" i="45"/>
  <c r="V36" i="45"/>
  <c r="V51" i="45"/>
  <c r="V52" i="45"/>
  <c r="V53" i="45"/>
  <c r="V54" i="45"/>
  <c r="V55" i="45"/>
  <c r="V56" i="45"/>
  <c r="V90" i="45"/>
  <c r="V87" i="45"/>
  <c r="V86" i="45"/>
  <c r="V37" i="45"/>
  <c r="V38" i="45"/>
  <c r="V16" i="45"/>
  <c r="V15" i="45"/>
  <c r="V13" i="45"/>
  <c r="C27" i="52"/>
  <c r="C24" i="52"/>
  <c r="C23" i="52"/>
  <c r="C4" i="52"/>
  <c r="V57" i="45"/>
  <c r="V32" i="45"/>
  <c r="AO121" i="45" l="1"/>
  <c r="I10" i="43" s="1"/>
  <c r="U35" i="45"/>
  <c r="V35" i="45" s="1"/>
  <c r="R35" i="45"/>
  <c r="R30" i="45"/>
  <c r="R40" i="45" s="1"/>
  <c r="U30" i="45"/>
  <c r="V30" i="45" s="1"/>
  <c r="Q40" i="45"/>
  <c r="U101" i="45"/>
  <c r="V101" i="45" s="1"/>
  <c r="R101" i="45"/>
  <c r="R107" i="45" s="1"/>
  <c r="Q107" i="45"/>
  <c r="U131" i="45"/>
  <c r="V131" i="45" s="1"/>
  <c r="Q137" i="45"/>
  <c r="R131" i="45"/>
  <c r="R137" i="45" s="1"/>
  <c r="R204" i="45" s="1"/>
  <c r="R205" i="45" s="1"/>
  <c r="R88" i="45"/>
  <c r="U88" i="45"/>
  <c r="V88" i="45" s="1"/>
  <c r="R14" i="45"/>
  <c r="R21" i="45" s="1"/>
  <c r="U14" i="45"/>
  <c r="V14" i="45" s="1"/>
  <c r="Q21" i="45"/>
  <c r="R85" i="45"/>
  <c r="R92" i="45" s="1"/>
  <c r="Q92" i="45"/>
  <c r="U85" i="45"/>
  <c r="V85" i="45" s="1"/>
  <c r="R89" i="45"/>
  <c r="U89" i="45"/>
  <c r="V89" i="45" s="1"/>
  <c r="P25" i="53"/>
  <c r="Q25" i="53"/>
  <c r="P37" i="53"/>
  <c r="Q37" i="53"/>
  <c r="P19" i="53"/>
  <c r="Q19" i="53"/>
  <c r="P21" i="53"/>
  <c r="Q21" i="53"/>
  <c r="P31" i="53"/>
  <c r="Q31" i="53"/>
  <c r="P35" i="53"/>
  <c r="Q35" i="53"/>
  <c r="P17" i="53"/>
  <c r="Q17" i="53"/>
  <c r="P29" i="53"/>
  <c r="Q29" i="53"/>
  <c r="P27" i="53"/>
  <c r="Q27" i="53"/>
  <c r="P23" i="53"/>
  <c r="Q23" i="53"/>
  <c r="P15" i="53"/>
  <c r="Q15" i="53"/>
  <c r="P13" i="53"/>
  <c r="Q13" i="53"/>
  <c r="P33" i="53"/>
  <c r="Q33" i="53"/>
  <c r="P36" i="53"/>
  <c r="P32" i="53"/>
  <c r="P28" i="53"/>
  <c r="P24" i="53"/>
  <c r="P20" i="53"/>
  <c r="O44" i="53"/>
  <c r="P16" i="53"/>
  <c r="T43" i="53"/>
  <c r="AX166" i="45"/>
  <c r="J13" i="43" s="1"/>
  <c r="AF136" i="45"/>
  <c r="H11" i="43" s="1"/>
  <c r="V43" i="53"/>
  <c r="U43" i="53"/>
  <c r="AF91" i="45"/>
  <c r="H8" i="43" s="1"/>
  <c r="AF166" i="45"/>
  <c r="H13" i="43" s="1"/>
  <c r="AX74" i="45"/>
  <c r="J7" i="43" s="1"/>
  <c r="AO181" i="45"/>
  <c r="H14" i="43"/>
  <c r="F15" i="43"/>
  <c r="AX198" i="45"/>
  <c r="J15" i="43" s="1"/>
  <c r="AO20" i="45"/>
  <c r="I4" i="43" s="1"/>
  <c r="I19" i="43" s="1"/>
  <c r="I30" i="43" s="1"/>
  <c r="AO166" i="45"/>
  <c r="I13" i="43" s="1"/>
  <c r="AO198" i="45"/>
  <c r="I15" i="43" s="1"/>
  <c r="AX91" i="45"/>
  <c r="J8" i="43" s="1"/>
  <c r="AX20" i="45"/>
  <c r="J4" i="43" s="1"/>
  <c r="J19" i="43" s="1"/>
  <c r="J30" i="43" s="1"/>
  <c r="AO106" i="45"/>
  <c r="I9" i="43" s="1"/>
  <c r="AX151" i="45"/>
  <c r="J12" i="43" s="1"/>
  <c r="AX106" i="45"/>
  <c r="J9" i="43" s="1"/>
  <c r="V198" i="45"/>
  <c r="AX136" i="45"/>
  <c r="J11" i="43" s="1"/>
  <c r="AX121" i="45"/>
  <c r="J10" i="43" s="1"/>
  <c r="AX181" i="45"/>
  <c r="AO91" i="45"/>
  <c r="I8" i="43" s="1"/>
  <c r="AO151" i="45"/>
  <c r="I12" i="43" s="1"/>
  <c r="AF106" i="45"/>
  <c r="H9" i="43" s="1"/>
  <c r="AO74" i="45"/>
  <c r="I7" i="43" s="1"/>
  <c r="AO39" i="45"/>
  <c r="I5" i="43" s="1"/>
  <c r="AX59" i="45"/>
  <c r="J6" i="43" s="1"/>
  <c r="AO59" i="45"/>
  <c r="I6" i="43" s="1"/>
  <c r="AO136" i="45"/>
  <c r="I11" i="43" s="1"/>
  <c r="AX39" i="45"/>
  <c r="J5" i="43" s="1"/>
  <c r="AF59" i="45"/>
  <c r="H6" i="43" s="1"/>
  <c r="AF39" i="45"/>
  <c r="H5" i="43" s="1"/>
  <c r="Q204" i="45" l="1"/>
  <c r="Q205" i="45" s="1"/>
  <c r="P44" i="53"/>
  <c r="Q44" i="53"/>
  <c r="W43" i="53"/>
  <c r="H20" i="43"/>
  <c r="H33" i="43" s="1"/>
  <c r="I14" i="43"/>
  <c r="I20" i="43" s="1"/>
  <c r="I33" i="43" s="1"/>
  <c r="AO200" i="45"/>
  <c r="AX200" i="45"/>
  <c r="J14" i="43"/>
  <c r="J20" i="43" s="1"/>
  <c r="J33" i="43" s="1"/>
  <c r="G15" i="43"/>
  <c r="BF198" i="45"/>
  <c r="I8" i="52"/>
  <c r="I38" i="52"/>
  <c r="V148" i="45"/>
  <c r="I19" i="52"/>
  <c r="J8" i="52"/>
  <c r="J19" i="52"/>
  <c r="K38" i="52"/>
  <c r="X43" i="53" l="1"/>
  <c r="L15" i="43"/>
  <c r="I25" i="43"/>
  <c r="I34" i="43" s="1"/>
  <c r="I26" i="43"/>
  <c r="I35" i="43" s="1"/>
  <c r="J26" i="43"/>
  <c r="J35" i="43" s="1"/>
  <c r="J25" i="43"/>
  <c r="J34" i="43" s="1"/>
  <c r="H25" i="43"/>
  <c r="H34" i="43" s="1"/>
  <c r="H26" i="43"/>
  <c r="H35" i="43" s="1"/>
  <c r="J17" i="43"/>
  <c r="I17" i="43"/>
  <c r="I40" i="52"/>
  <c r="K40" i="52"/>
  <c r="I17" i="51"/>
  <c r="S19" i="51" s="1"/>
  <c r="S20" i="51" s="1"/>
  <c r="S16" i="51"/>
  <c r="Q16" i="51"/>
  <c r="O16" i="51"/>
  <c r="K16" i="51"/>
  <c r="U16" i="51" s="1"/>
  <c r="S15" i="51"/>
  <c r="Q15" i="51"/>
  <c r="O15" i="51"/>
  <c r="K15" i="51"/>
  <c r="U15" i="51" s="1"/>
  <c r="K14" i="51"/>
  <c r="S13" i="51"/>
  <c r="Q13" i="51"/>
  <c r="O13" i="51"/>
  <c r="K13" i="51"/>
  <c r="U13" i="51" s="1"/>
  <c r="S12" i="51"/>
  <c r="Q12" i="51"/>
  <c r="O12" i="51"/>
  <c r="K12" i="51"/>
  <c r="U12" i="51" s="1"/>
  <c r="S11" i="51"/>
  <c r="Q11" i="51"/>
  <c r="O11" i="51"/>
  <c r="K11" i="51"/>
  <c r="U11" i="51" s="1"/>
  <c r="O10" i="51"/>
  <c r="Q10" i="51" s="1"/>
  <c r="K10" i="51"/>
  <c r="U10" i="51" s="1"/>
  <c r="S9" i="51"/>
  <c r="Q9" i="51"/>
  <c r="O9" i="51"/>
  <c r="K9" i="51"/>
  <c r="U9" i="51" s="1"/>
  <c r="K8" i="51"/>
  <c r="S7" i="51"/>
  <c r="Q7" i="51"/>
  <c r="O7" i="51"/>
  <c r="K7" i="51"/>
  <c r="U7" i="51" s="1"/>
  <c r="S6" i="51"/>
  <c r="Q6" i="51"/>
  <c r="O6" i="51"/>
  <c r="K6" i="51"/>
  <c r="U6" i="51" s="1"/>
  <c r="S5" i="51"/>
  <c r="Q5" i="51"/>
  <c r="O5" i="51"/>
  <c r="K5" i="51"/>
  <c r="U5" i="51" s="1"/>
  <c r="K4" i="51"/>
  <c r="U4" i="51" s="1"/>
  <c r="U14" i="51" l="1"/>
  <c r="W14" i="51" s="1"/>
  <c r="U8" i="51"/>
  <c r="W8" i="51" s="1"/>
  <c r="Y43" i="53"/>
  <c r="W9" i="51"/>
  <c r="W5" i="51"/>
  <c r="W13" i="51"/>
  <c r="W6" i="51"/>
  <c r="W7" i="51"/>
  <c r="W15" i="51"/>
  <c r="W16" i="51"/>
  <c r="W11" i="51"/>
  <c r="W12" i="51"/>
  <c r="O4" i="51"/>
  <c r="O17" i="51" s="1"/>
  <c r="S4" i="51"/>
  <c r="K17" i="51"/>
  <c r="L5" i="51" s="1"/>
  <c r="M5" i="51" s="1"/>
  <c r="S10" i="51"/>
  <c r="W10" i="51" s="1"/>
  <c r="Q4" i="51"/>
  <c r="Q17" i="51" s="1"/>
  <c r="W4" i="51" l="1"/>
  <c r="Z43" i="53"/>
  <c r="U17" i="51"/>
  <c r="S17" i="51"/>
  <c r="L16" i="51"/>
  <c r="M16" i="51" s="1"/>
  <c r="L13" i="51"/>
  <c r="M13" i="51" s="1"/>
  <c r="L9" i="51"/>
  <c r="M9" i="51" s="1"/>
  <c r="L8" i="51"/>
  <c r="M8" i="51" s="1"/>
  <c r="L6" i="51"/>
  <c r="M6" i="51" s="1"/>
  <c r="L14" i="51"/>
  <c r="M14" i="51" s="1"/>
  <c r="L10" i="51"/>
  <c r="M10" i="51" s="1"/>
  <c r="L7" i="51"/>
  <c r="M7" i="51" s="1"/>
  <c r="L11" i="51"/>
  <c r="M11" i="51" s="1"/>
  <c r="L4" i="51"/>
  <c r="M4" i="51" s="1"/>
  <c r="L15" i="51"/>
  <c r="M15" i="51" s="1"/>
  <c r="L12" i="51"/>
  <c r="M12" i="51" s="1"/>
  <c r="W17" i="51"/>
  <c r="AA43" i="53" l="1"/>
  <c r="L17" i="51"/>
  <c r="N11" i="51"/>
  <c r="V11" i="51" s="1"/>
  <c r="N15" i="51"/>
  <c r="V15" i="51" s="1"/>
  <c r="N12" i="51"/>
  <c r="V12" i="51" s="1"/>
  <c r="N5" i="51"/>
  <c r="V5" i="51" s="1"/>
  <c r="N16" i="51"/>
  <c r="V16" i="51" s="1"/>
  <c r="N13" i="51"/>
  <c r="V13" i="51" s="1"/>
  <c r="N9" i="51"/>
  <c r="V9" i="51" s="1"/>
  <c r="N6" i="51"/>
  <c r="V6" i="51" s="1"/>
  <c r="N14" i="51"/>
  <c r="V14" i="51" s="1"/>
  <c r="N10" i="51"/>
  <c r="V10" i="51" s="1"/>
  <c r="N7" i="51"/>
  <c r="V7" i="51" s="1"/>
  <c r="AB43" i="53" l="1"/>
  <c r="T6" i="51"/>
  <c r="P6" i="51"/>
  <c r="R6" i="51"/>
  <c r="T16" i="51"/>
  <c r="P16" i="51"/>
  <c r="R16" i="51"/>
  <c r="N4" i="51"/>
  <c r="V4" i="51" s="1"/>
  <c r="P14" i="51"/>
  <c r="R14" i="51"/>
  <c r="T14" i="51"/>
  <c r="T13" i="51"/>
  <c r="P13" i="51"/>
  <c r="R13" i="51"/>
  <c r="T15" i="51"/>
  <c r="P15" i="51"/>
  <c r="R15" i="51"/>
  <c r="R10" i="51"/>
  <c r="T10" i="51"/>
  <c r="P10" i="51"/>
  <c r="R9" i="51"/>
  <c r="T9" i="51"/>
  <c r="P9" i="51"/>
  <c r="T12" i="51"/>
  <c r="P12" i="51"/>
  <c r="R12" i="51"/>
  <c r="T7" i="51"/>
  <c r="R7" i="51"/>
  <c r="P7" i="51"/>
  <c r="T5" i="51"/>
  <c r="P5" i="51"/>
  <c r="R5" i="51"/>
  <c r="P11" i="51"/>
  <c r="R11" i="51"/>
  <c r="T11" i="51"/>
  <c r="AC43" i="53" l="1"/>
  <c r="X11" i="51"/>
  <c r="AA11" i="51" s="1"/>
  <c r="F18" i="54" s="1"/>
  <c r="G18" i="54" s="1"/>
  <c r="H18" i="54" s="1"/>
  <c r="J18" i="54" s="1"/>
  <c r="L18" i="54" s="1"/>
  <c r="X5" i="51"/>
  <c r="AA5" i="51" s="1"/>
  <c r="X16" i="51"/>
  <c r="AA16" i="51" s="1"/>
  <c r="X12" i="51"/>
  <c r="AA12" i="51" s="1"/>
  <c r="X10" i="51"/>
  <c r="AA10" i="51" s="1"/>
  <c r="F17" i="54" s="1"/>
  <c r="G17" i="54" s="1"/>
  <c r="H17" i="54" s="1"/>
  <c r="J17" i="54" s="1"/>
  <c r="L17" i="54" s="1"/>
  <c r="X13" i="51"/>
  <c r="X14" i="51"/>
  <c r="AA14" i="51" s="1"/>
  <c r="X6" i="51"/>
  <c r="AA6" i="51" s="1"/>
  <c r="X9" i="51"/>
  <c r="AA9" i="51" s="1"/>
  <c r="F16" i="54" s="1"/>
  <c r="G16" i="54" s="1"/>
  <c r="H16" i="54" s="1"/>
  <c r="X7" i="51"/>
  <c r="AA7" i="51" s="1"/>
  <c r="X15" i="51"/>
  <c r="AA15" i="51" s="1"/>
  <c r="P4" i="51"/>
  <c r="R4" i="51"/>
  <c r="T4" i="51"/>
  <c r="M49" i="45" l="1"/>
  <c r="P49" i="45" s="1"/>
  <c r="Q49" i="45" s="1"/>
  <c r="F23" i="54"/>
  <c r="G23" i="54" s="1"/>
  <c r="H23" i="54" s="1"/>
  <c r="J23" i="54" s="1"/>
  <c r="L23" i="54" s="1"/>
  <c r="M48" i="45"/>
  <c r="P48" i="45" s="1"/>
  <c r="Q48" i="45" s="1"/>
  <c r="F22" i="54"/>
  <c r="G22" i="54" s="1"/>
  <c r="H22" i="54" s="1"/>
  <c r="M47" i="45"/>
  <c r="P47" i="45" s="1"/>
  <c r="Q47" i="45" s="1"/>
  <c r="R47" i="45" s="1"/>
  <c r="F21" i="54"/>
  <c r="G21" i="54" s="1"/>
  <c r="H21" i="54" s="1"/>
  <c r="M146" i="45"/>
  <c r="P146" i="45" s="1"/>
  <c r="Q146" i="45" s="1"/>
  <c r="F19" i="54"/>
  <c r="G19" i="54" s="1"/>
  <c r="H19" i="54" s="1"/>
  <c r="T18" i="54"/>
  <c r="U18" i="54" s="1"/>
  <c r="V18" i="54" s="1"/>
  <c r="W18" i="54" s="1"/>
  <c r="X18" i="54" s="1"/>
  <c r="Y18" i="54" s="1"/>
  <c r="Z18" i="54" s="1"/>
  <c r="AA18" i="54" s="1"/>
  <c r="AB18" i="54" s="1"/>
  <c r="AC18" i="54" s="1"/>
  <c r="AD18" i="54" s="1"/>
  <c r="AE18" i="54" s="1"/>
  <c r="AF18" i="54" s="1"/>
  <c r="AG18" i="54" s="1"/>
  <c r="AH18" i="54" s="1"/>
  <c r="AI18" i="54" s="1"/>
  <c r="AJ18" i="54" s="1"/>
  <c r="AK18" i="54" s="1"/>
  <c r="AL18" i="54" s="1"/>
  <c r="AM18" i="54" s="1"/>
  <c r="AN18" i="54" s="1"/>
  <c r="AO18" i="54" s="1"/>
  <c r="AP18" i="54" s="1"/>
  <c r="AQ18" i="54" s="1"/>
  <c r="AR18" i="54" s="1"/>
  <c r="AS18" i="54" s="1"/>
  <c r="AT18" i="54" s="1"/>
  <c r="AU18" i="54" s="1"/>
  <c r="AV18" i="54" s="1"/>
  <c r="AW18" i="54" s="1"/>
  <c r="AX18" i="54" s="1"/>
  <c r="AY18" i="54" s="1"/>
  <c r="AZ18" i="54" s="1"/>
  <c r="BA18" i="54" s="1"/>
  <c r="BB18" i="54" s="1"/>
  <c r="BC18" i="54" s="1"/>
  <c r="BD18" i="54" s="1"/>
  <c r="BE18" i="54" s="1"/>
  <c r="BF18" i="54" s="1"/>
  <c r="BG18" i="54" s="1"/>
  <c r="BH18" i="54" s="1"/>
  <c r="BI18" i="54" s="1"/>
  <c r="BJ18" i="54" s="1"/>
  <c r="BK18" i="54" s="1"/>
  <c r="BL18" i="54" s="1"/>
  <c r="BM18" i="54" s="1"/>
  <c r="BN18" i="54" s="1"/>
  <c r="BO18" i="54" s="1"/>
  <c r="BP18" i="54" s="1"/>
  <c r="BQ18" i="54" s="1"/>
  <c r="BR18" i="54" s="1"/>
  <c r="BS18" i="54" s="1"/>
  <c r="BT18" i="54" s="1"/>
  <c r="BU18" i="54" s="1"/>
  <c r="BV18" i="54" s="1"/>
  <c r="BW18" i="54" s="1"/>
  <c r="BX18" i="54" s="1"/>
  <c r="BY18" i="54" s="1"/>
  <c r="BZ18" i="54" s="1"/>
  <c r="CA18" i="54" s="1"/>
  <c r="CB18" i="54" s="1"/>
  <c r="CC18" i="54" s="1"/>
  <c r="CD18" i="54" s="1"/>
  <c r="CE18" i="54" s="1"/>
  <c r="CF18" i="54" s="1"/>
  <c r="CG18" i="54" s="1"/>
  <c r="CH18" i="54" s="1"/>
  <c r="CI18" i="54" s="1"/>
  <c r="CJ18" i="54" s="1"/>
  <c r="CK18" i="54" s="1"/>
  <c r="CL18" i="54" s="1"/>
  <c r="CM18" i="54" s="1"/>
  <c r="CN18" i="54" s="1"/>
  <c r="CO18" i="54" s="1"/>
  <c r="CP18" i="54" s="1"/>
  <c r="CQ18" i="54" s="1"/>
  <c r="CR18" i="54" s="1"/>
  <c r="CS18" i="54" s="1"/>
  <c r="CT18" i="54" s="1"/>
  <c r="CU18" i="54" s="1"/>
  <c r="CV18" i="54" s="1"/>
  <c r="CW18" i="54" s="1"/>
  <c r="CX18" i="54" s="1"/>
  <c r="CY18" i="54" s="1"/>
  <c r="CZ18" i="54" s="1"/>
  <c r="DA18" i="54" s="1"/>
  <c r="DB18" i="54" s="1"/>
  <c r="DC18" i="54" s="1"/>
  <c r="DD18" i="54" s="1"/>
  <c r="DE18" i="54" s="1"/>
  <c r="DF18" i="54" s="1"/>
  <c r="DG18" i="54" s="1"/>
  <c r="DH18" i="54" s="1"/>
  <c r="DI18" i="54" s="1"/>
  <c r="DJ18" i="54" s="1"/>
  <c r="DK18" i="54" s="1"/>
  <c r="DL18" i="54" s="1"/>
  <c r="DM18" i="54" s="1"/>
  <c r="DN18" i="54" s="1"/>
  <c r="DO18" i="54" s="1"/>
  <c r="DP18" i="54" s="1"/>
  <c r="DQ18" i="54" s="1"/>
  <c r="DR18" i="54" s="1"/>
  <c r="DS18" i="54" s="1"/>
  <c r="DT18" i="54" s="1"/>
  <c r="DU18" i="54" s="1"/>
  <c r="DV18" i="54" s="1"/>
  <c r="DW18" i="54" s="1"/>
  <c r="DX18" i="54" s="1"/>
  <c r="DY18" i="54" s="1"/>
  <c r="DZ18" i="54" s="1"/>
  <c r="EA18" i="54" s="1"/>
  <c r="EB18" i="54" s="1"/>
  <c r="EC18" i="54" s="1"/>
  <c r="ED18" i="54" s="1"/>
  <c r="EE18" i="54" s="1"/>
  <c r="EF18" i="54" s="1"/>
  <c r="EG18" i="54" s="1"/>
  <c r="EH18" i="54" s="1"/>
  <c r="EI18" i="54" s="1"/>
  <c r="EJ18" i="54" s="1"/>
  <c r="EK18" i="54" s="1"/>
  <c r="EL18" i="54" s="1"/>
  <c r="EM18" i="54" s="1"/>
  <c r="EN18" i="54" s="1"/>
  <c r="EO18" i="54" s="1"/>
  <c r="EP18" i="54" s="1"/>
  <c r="EQ18" i="54" s="1"/>
  <c r="ER18" i="54" s="1"/>
  <c r="ES18" i="54" s="1"/>
  <c r="ET18" i="54" s="1"/>
  <c r="EU18" i="54" s="1"/>
  <c r="O18" i="54"/>
  <c r="P18" i="54" s="1"/>
  <c r="M175" i="45"/>
  <c r="P175" i="45" s="1"/>
  <c r="Q175" i="45" s="1"/>
  <c r="R175" i="45" s="1"/>
  <c r="M115" i="45"/>
  <c r="P115" i="45" s="1"/>
  <c r="Q115" i="45" s="1"/>
  <c r="R115" i="45" s="1"/>
  <c r="T17" i="54"/>
  <c r="U17" i="54" s="1"/>
  <c r="V17" i="54" s="1"/>
  <c r="W17" i="54" s="1"/>
  <c r="X17" i="54" s="1"/>
  <c r="Y17" i="54" s="1"/>
  <c r="Z17" i="54" s="1"/>
  <c r="AA17" i="54" s="1"/>
  <c r="AB17" i="54" s="1"/>
  <c r="AC17" i="54" s="1"/>
  <c r="AD17" i="54" s="1"/>
  <c r="AE17" i="54" s="1"/>
  <c r="AF17" i="54" s="1"/>
  <c r="AG17" i="54" s="1"/>
  <c r="AH17" i="54" s="1"/>
  <c r="AI17" i="54" s="1"/>
  <c r="AJ17" i="54" s="1"/>
  <c r="AK17" i="54" s="1"/>
  <c r="AL17" i="54" s="1"/>
  <c r="AM17" i="54" s="1"/>
  <c r="AN17" i="54" s="1"/>
  <c r="AO17" i="54" s="1"/>
  <c r="AP17" i="54" s="1"/>
  <c r="AQ17" i="54" s="1"/>
  <c r="AR17" i="54" s="1"/>
  <c r="AS17" i="54" s="1"/>
  <c r="AT17" i="54" s="1"/>
  <c r="AU17" i="54" s="1"/>
  <c r="AV17" i="54" s="1"/>
  <c r="AW17" i="54" s="1"/>
  <c r="AX17" i="54" s="1"/>
  <c r="AY17" i="54" s="1"/>
  <c r="AZ17" i="54" s="1"/>
  <c r="BA17" i="54" s="1"/>
  <c r="BB17" i="54" s="1"/>
  <c r="BC17" i="54" s="1"/>
  <c r="BD17" i="54" s="1"/>
  <c r="BE17" i="54" s="1"/>
  <c r="BF17" i="54" s="1"/>
  <c r="BG17" i="54" s="1"/>
  <c r="BH17" i="54" s="1"/>
  <c r="BI17" i="54" s="1"/>
  <c r="BJ17" i="54" s="1"/>
  <c r="BK17" i="54" s="1"/>
  <c r="BL17" i="54" s="1"/>
  <c r="BM17" i="54" s="1"/>
  <c r="BN17" i="54" s="1"/>
  <c r="BO17" i="54" s="1"/>
  <c r="BP17" i="54" s="1"/>
  <c r="BQ17" i="54" s="1"/>
  <c r="BR17" i="54" s="1"/>
  <c r="BS17" i="54" s="1"/>
  <c r="BT17" i="54" s="1"/>
  <c r="BU17" i="54" s="1"/>
  <c r="BV17" i="54" s="1"/>
  <c r="BW17" i="54" s="1"/>
  <c r="BX17" i="54" s="1"/>
  <c r="BY17" i="54" s="1"/>
  <c r="BZ17" i="54" s="1"/>
  <c r="CA17" i="54" s="1"/>
  <c r="CB17" i="54" s="1"/>
  <c r="CC17" i="54" s="1"/>
  <c r="CD17" i="54" s="1"/>
  <c r="CE17" i="54" s="1"/>
  <c r="CF17" i="54" s="1"/>
  <c r="CG17" i="54" s="1"/>
  <c r="CH17" i="54" s="1"/>
  <c r="CI17" i="54" s="1"/>
  <c r="CJ17" i="54" s="1"/>
  <c r="CK17" i="54" s="1"/>
  <c r="CL17" i="54" s="1"/>
  <c r="CM17" i="54" s="1"/>
  <c r="CN17" i="54" s="1"/>
  <c r="CO17" i="54" s="1"/>
  <c r="CP17" i="54" s="1"/>
  <c r="CQ17" i="54" s="1"/>
  <c r="CR17" i="54" s="1"/>
  <c r="CS17" i="54" s="1"/>
  <c r="CT17" i="54" s="1"/>
  <c r="CU17" i="54" s="1"/>
  <c r="CV17" i="54" s="1"/>
  <c r="CW17" i="54" s="1"/>
  <c r="CX17" i="54" s="1"/>
  <c r="CY17" i="54" s="1"/>
  <c r="CZ17" i="54" s="1"/>
  <c r="DA17" i="54" s="1"/>
  <c r="DB17" i="54" s="1"/>
  <c r="DC17" i="54" s="1"/>
  <c r="DD17" i="54" s="1"/>
  <c r="DE17" i="54" s="1"/>
  <c r="DF17" i="54" s="1"/>
  <c r="DG17" i="54" s="1"/>
  <c r="DH17" i="54" s="1"/>
  <c r="DI17" i="54" s="1"/>
  <c r="DJ17" i="54" s="1"/>
  <c r="DK17" i="54" s="1"/>
  <c r="DL17" i="54" s="1"/>
  <c r="DM17" i="54" s="1"/>
  <c r="DN17" i="54" s="1"/>
  <c r="DO17" i="54" s="1"/>
  <c r="DP17" i="54" s="1"/>
  <c r="DQ17" i="54" s="1"/>
  <c r="DR17" i="54" s="1"/>
  <c r="DS17" i="54" s="1"/>
  <c r="DT17" i="54" s="1"/>
  <c r="DU17" i="54" s="1"/>
  <c r="DV17" i="54" s="1"/>
  <c r="DW17" i="54" s="1"/>
  <c r="DX17" i="54" s="1"/>
  <c r="DY17" i="54" s="1"/>
  <c r="DZ17" i="54" s="1"/>
  <c r="EA17" i="54" s="1"/>
  <c r="EB17" i="54" s="1"/>
  <c r="EC17" i="54" s="1"/>
  <c r="ED17" i="54" s="1"/>
  <c r="EE17" i="54" s="1"/>
  <c r="EF17" i="54" s="1"/>
  <c r="EG17" i="54" s="1"/>
  <c r="EH17" i="54" s="1"/>
  <c r="EI17" i="54" s="1"/>
  <c r="EJ17" i="54" s="1"/>
  <c r="EK17" i="54" s="1"/>
  <c r="EL17" i="54" s="1"/>
  <c r="EM17" i="54" s="1"/>
  <c r="EN17" i="54" s="1"/>
  <c r="EO17" i="54" s="1"/>
  <c r="EP17" i="54" s="1"/>
  <c r="EQ17" i="54" s="1"/>
  <c r="ER17" i="54" s="1"/>
  <c r="ES17" i="54" s="1"/>
  <c r="ET17" i="54" s="1"/>
  <c r="EU17" i="54" s="1"/>
  <c r="O17" i="54"/>
  <c r="P17" i="54" s="1"/>
  <c r="J16" i="54"/>
  <c r="L16" i="54" s="1"/>
  <c r="M11" i="45"/>
  <c r="P11" i="45" s="1"/>
  <c r="Q11" i="45" s="1"/>
  <c r="R11" i="45" s="1"/>
  <c r="F14" i="54"/>
  <c r="G14" i="54" s="1"/>
  <c r="H14" i="54" s="1"/>
  <c r="J14" i="54" s="1"/>
  <c r="L14" i="54" s="1"/>
  <c r="M50" i="45"/>
  <c r="P50" i="45" s="1"/>
  <c r="Q50" i="45" s="1"/>
  <c r="F13" i="54"/>
  <c r="G13" i="54" s="1"/>
  <c r="H13" i="54" s="1"/>
  <c r="J13" i="54" s="1"/>
  <c r="L13" i="54" s="1"/>
  <c r="M10" i="45"/>
  <c r="P10" i="45" s="1"/>
  <c r="Q10" i="45" s="1"/>
  <c r="F12" i="54"/>
  <c r="G12" i="54" s="1"/>
  <c r="H12" i="54" s="1"/>
  <c r="U115" i="45"/>
  <c r="U175" i="45"/>
  <c r="U11" i="45"/>
  <c r="AD43" i="53"/>
  <c r="M144" i="45"/>
  <c r="M12" i="45"/>
  <c r="P12" i="45" s="1"/>
  <c r="Q12" i="45" s="1"/>
  <c r="M159" i="45"/>
  <c r="P159" i="45" s="1"/>
  <c r="Q159" i="45" s="1"/>
  <c r="M114" i="45"/>
  <c r="P114" i="45" s="1"/>
  <c r="Q114" i="45" s="1"/>
  <c r="Q121" i="45" s="1"/>
  <c r="M174" i="45"/>
  <c r="P174" i="45" s="1"/>
  <c r="Q174" i="45" s="1"/>
  <c r="Y13" i="51"/>
  <c r="AA13" i="51"/>
  <c r="X4" i="51"/>
  <c r="AA4" i="51" s="1"/>
  <c r="Y5" i="51"/>
  <c r="Y9" i="51"/>
  <c r="Y10" i="51"/>
  <c r="Y16" i="51"/>
  <c r="Y7" i="51"/>
  <c r="Y15" i="51"/>
  <c r="Y12" i="51"/>
  <c r="Y11" i="51"/>
  <c r="Y14" i="51"/>
  <c r="Y6" i="51"/>
  <c r="U49" i="45" l="1"/>
  <c r="V49" i="45" s="1"/>
  <c r="R49" i="45"/>
  <c r="T23" i="54"/>
  <c r="U23" i="54" s="1"/>
  <c r="V23" i="54" s="1"/>
  <c r="W23" i="54" s="1"/>
  <c r="X23" i="54" s="1"/>
  <c r="Y23" i="54" s="1"/>
  <c r="Z23" i="54" s="1"/>
  <c r="AA23" i="54" s="1"/>
  <c r="AB23" i="54" s="1"/>
  <c r="AC23" i="54" s="1"/>
  <c r="AD23" i="54" s="1"/>
  <c r="AE23" i="54" s="1"/>
  <c r="AF23" i="54" s="1"/>
  <c r="AG23" i="54" s="1"/>
  <c r="AH23" i="54" s="1"/>
  <c r="AI23" i="54" s="1"/>
  <c r="AJ23" i="54" s="1"/>
  <c r="AK23" i="54" s="1"/>
  <c r="AL23" i="54" s="1"/>
  <c r="AM23" i="54" s="1"/>
  <c r="AN23" i="54" s="1"/>
  <c r="AO23" i="54" s="1"/>
  <c r="AP23" i="54" s="1"/>
  <c r="AQ23" i="54" s="1"/>
  <c r="AR23" i="54" s="1"/>
  <c r="AS23" i="54" s="1"/>
  <c r="AT23" i="54" s="1"/>
  <c r="AU23" i="54" s="1"/>
  <c r="AV23" i="54" s="1"/>
  <c r="AW23" i="54" s="1"/>
  <c r="AX23" i="54" s="1"/>
  <c r="AY23" i="54" s="1"/>
  <c r="AZ23" i="54" s="1"/>
  <c r="BA23" i="54" s="1"/>
  <c r="BB23" i="54" s="1"/>
  <c r="BC23" i="54" s="1"/>
  <c r="BD23" i="54" s="1"/>
  <c r="BE23" i="54" s="1"/>
  <c r="BF23" i="54" s="1"/>
  <c r="BG23" i="54" s="1"/>
  <c r="BH23" i="54" s="1"/>
  <c r="BI23" i="54" s="1"/>
  <c r="BJ23" i="54" s="1"/>
  <c r="BK23" i="54" s="1"/>
  <c r="BL23" i="54" s="1"/>
  <c r="BM23" i="54" s="1"/>
  <c r="BN23" i="54" s="1"/>
  <c r="BO23" i="54" s="1"/>
  <c r="BP23" i="54" s="1"/>
  <c r="BQ23" i="54" s="1"/>
  <c r="BR23" i="54" s="1"/>
  <c r="BS23" i="54" s="1"/>
  <c r="BT23" i="54" s="1"/>
  <c r="BU23" i="54" s="1"/>
  <c r="BV23" i="54" s="1"/>
  <c r="BW23" i="54" s="1"/>
  <c r="BX23" i="54" s="1"/>
  <c r="BY23" i="54" s="1"/>
  <c r="BZ23" i="54" s="1"/>
  <c r="CA23" i="54" s="1"/>
  <c r="CB23" i="54" s="1"/>
  <c r="CC23" i="54" s="1"/>
  <c r="CD23" i="54" s="1"/>
  <c r="CE23" i="54" s="1"/>
  <c r="CF23" i="54" s="1"/>
  <c r="CG23" i="54" s="1"/>
  <c r="CH23" i="54" s="1"/>
  <c r="CI23" i="54" s="1"/>
  <c r="CJ23" i="54" s="1"/>
  <c r="CK23" i="54" s="1"/>
  <c r="CL23" i="54" s="1"/>
  <c r="CM23" i="54" s="1"/>
  <c r="CN23" i="54" s="1"/>
  <c r="CO23" i="54" s="1"/>
  <c r="CP23" i="54" s="1"/>
  <c r="CQ23" i="54" s="1"/>
  <c r="CR23" i="54" s="1"/>
  <c r="CS23" i="54" s="1"/>
  <c r="CT23" i="54" s="1"/>
  <c r="CU23" i="54" s="1"/>
  <c r="CV23" i="54" s="1"/>
  <c r="CW23" i="54" s="1"/>
  <c r="CX23" i="54" s="1"/>
  <c r="CY23" i="54" s="1"/>
  <c r="CZ23" i="54" s="1"/>
  <c r="DA23" i="54" s="1"/>
  <c r="DB23" i="54" s="1"/>
  <c r="DC23" i="54" s="1"/>
  <c r="DD23" i="54" s="1"/>
  <c r="DE23" i="54" s="1"/>
  <c r="DF23" i="54" s="1"/>
  <c r="DG23" i="54" s="1"/>
  <c r="DH23" i="54" s="1"/>
  <c r="DI23" i="54" s="1"/>
  <c r="DJ23" i="54" s="1"/>
  <c r="DK23" i="54" s="1"/>
  <c r="DL23" i="54" s="1"/>
  <c r="DM23" i="54" s="1"/>
  <c r="DN23" i="54" s="1"/>
  <c r="DO23" i="54" s="1"/>
  <c r="DP23" i="54" s="1"/>
  <c r="DQ23" i="54" s="1"/>
  <c r="DR23" i="54" s="1"/>
  <c r="DS23" i="54" s="1"/>
  <c r="DT23" i="54" s="1"/>
  <c r="DU23" i="54" s="1"/>
  <c r="DV23" i="54" s="1"/>
  <c r="DW23" i="54" s="1"/>
  <c r="DX23" i="54" s="1"/>
  <c r="DY23" i="54" s="1"/>
  <c r="DZ23" i="54" s="1"/>
  <c r="EA23" i="54" s="1"/>
  <c r="EB23" i="54" s="1"/>
  <c r="EC23" i="54" s="1"/>
  <c r="ED23" i="54" s="1"/>
  <c r="EE23" i="54" s="1"/>
  <c r="EF23" i="54" s="1"/>
  <c r="EG23" i="54" s="1"/>
  <c r="EH23" i="54" s="1"/>
  <c r="EI23" i="54" s="1"/>
  <c r="EJ23" i="54" s="1"/>
  <c r="EK23" i="54" s="1"/>
  <c r="EL23" i="54" s="1"/>
  <c r="EM23" i="54" s="1"/>
  <c r="EN23" i="54" s="1"/>
  <c r="EO23" i="54" s="1"/>
  <c r="EP23" i="54" s="1"/>
  <c r="EQ23" i="54" s="1"/>
  <c r="ER23" i="54" s="1"/>
  <c r="ES23" i="54" s="1"/>
  <c r="ET23" i="54" s="1"/>
  <c r="EU23" i="54" s="1"/>
  <c r="O23" i="54"/>
  <c r="P23" i="54" s="1"/>
  <c r="U48" i="45"/>
  <c r="R48" i="45"/>
  <c r="J22" i="54"/>
  <c r="L22" i="54" s="1"/>
  <c r="J21" i="54"/>
  <c r="L21" i="54" s="1"/>
  <c r="M147" i="45"/>
  <c r="P147" i="45" s="1"/>
  <c r="Q147" i="45" s="1"/>
  <c r="F20" i="54"/>
  <c r="G20" i="54" s="1"/>
  <c r="H20" i="54" s="1"/>
  <c r="U146" i="45"/>
  <c r="V146" i="45" s="1"/>
  <c r="R146" i="45"/>
  <c r="J19" i="54"/>
  <c r="L19" i="54" s="1"/>
  <c r="U114" i="45"/>
  <c r="R114" i="45"/>
  <c r="U174" i="45"/>
  <c r="V174" i="45" s="1"/>
  <c r="R174" i="45"/>
  <c r="R181" i="45" s="1"/>
  <c r="T16" i="54"/>
  <c r="U16" i="54" s="1"/>
  <c r="V16" i="54" s="1"/>
  <c r="W16" i="54" s="1"/>
  <c r="X16" i="54" s="1"/>
  <c r="Y16" i="54" s="1"/>
  <c r="Z16" i="54" s="1"/>
  <c r="AA16" i="54" s="1"/>
  <c r="AB16" i="54" s="1"/>
  <c r="AC16" i="54" s="1"/>
  <c r="AD16" i="54" s="1"/>
  <c r="AE16" i="54" s="1"/>
  <c r="AF16" i="54" s="1"/>
  <c r="AG16" i="54" s="1"/>
  <c r="AH16" i="54" s="1"/>
  <c r="AI16" i="54" s="1"/>
  <c r="AJ16" i="54" s="1"/>
  <c r="AK16" i="54" s="1"/>
  <c r="AL16" i="54" s="1"/>
  <c r="AM16" i="54" s="1"/>
  <c r="AN16" i="54" s="1"/>
  <c r="AO16" i="54" s="1"/>
  <c r="AP16" i="54" s="1"/>
  <c r="AQ16" i="54" s="1"/>
  <c r="AR16" i="54" s="1"/>
  <c r="AS16" i="54" s="1"/>
  <c r="AT16" i="54" s="1"/>
  <c r="AU16" i="54" s="1"/>
  <c r="AV16" i="54" s="1"/>
  <c r="AW16" i="54" s="1"/>
  <c r="AX16" i="54" s="1"/>
  <c r="AY16" i="54" s="1"/>
  <c r="AZ16" i="54" s="1"/>
  <c r="BA16" i="54" s="1"/>
  <c r="BB16" i="54" s="1"/>
  <c r="BC16" i="54" s="1"/>
  <c r="BD16" i="54" s="1"/>
  <c r="BE16" i="54" s="1"/>
  <c r="BF16" i="54" s="1"/>
  <c r="BG16" i="54" s="1"/>
  <c r="BH16" i="54" s="1"/>
  <c r="BI16" i="54" s="1"/>
  <c r="BJ16" i="54" s="1"/>
  <c r="BK16" i="54" s="1"/>
  <c r="BL16" i="54" s="1"/>
  <c r="BM16" i="54" s="1"/>
  <c r="BN16" i="54" s="1"/>
  <c r="BO16" i="54" s="1"/>
  <c r="BP16" i="54" s="1"/>
  <c r="BQ16" i="54" s="1"/>
  <c r="BR16" i="54" s="1"/>
  <c r="BS16" i="54" s="1"/>
  <c r="BT16" i="54" s="1"/>
  <c r="BU16" i="54" s="1"/>
  <c r="BV16" i="54" s="1"/>
  <c r="BW16" i="54" s="1"/>
  <c r="BX16" i="54" s="1"/>
  <c r="BY16" i="54" s="1"/>
  <c r="BZ16" i="54" s="1"/>
  <c r="CA16" i="54" s="1"/>
  <c r="CB16" i="54" s="1"/>
  <c r="CC16" i="54" s="1"/>
  <c r="CD16" i="54" s="1"/>
  <c r="CE16" i="54" s="1"/>
  <c r="CF16" i="54" s="1"/>
  <c r="CG16" i="54" s="1"/>
  <c r="CH16" i="54" s="1"/>
  <c r="CI16" i="54" s="1"/>
  <c r="CJ16" i="54" s="1"/>
  <c r="CK16" i="54" s="1"/>
  <c r="CL16" i="54" s="1"/>
  <c r="CM16" i="54" s="1"/>
  <c r="CN16" i="54" s="1"/>
  <c r="CO16" i="54" s="1"/>
  <c r="CP16" i="54" s="1"/>
  <c r="CQ16" i="54" s="1"/>
  <c r="CR16" i="54" s="1"/>
  <c r="CS16" i="54" s="1"/>
  <c r="CT16" i="54" s="1"/>
  <c r="CU16" i="54" s="1"/>
  <c r="CV16" i="54" s="1"/>
  <c r="CW16" i="54" s="1"/>
  <c r="CX16" i="54" s="1"/>
  <c r="CY16" i="54" s="1"/>
  <c r="CZ16" i="54" s="1"/>
  <c r="DA16" i="54" s="1"/>
  <c r="DB16" i="54" s="1"/>
  <c r="DC16" i="54" s="1"/>
  <c r="DD16" i="54" s="1"/>
  <c r="DE16" i="54" s="1"/>
  <c r="DF16" i="54" s="1"/>
  <c r="DG16" i="54" s="1"/>
  <c r="DH16" i="54" s="1"/>
  <c r="DI16" i="54" s="1"/>
  <c r="DJ16" i="54" s="1"/>
  <c r="DK16" i="54" s="1"/>
  <c r="DL16" i="54" s="1"/>
  <c r="DM16" i="54" s="1"/>
  <c r="DN16" i="54" s="1"/>
  <c r="DO16" i="54" s="1"/>
  <c r="DP16" i="54" s="1"/>
  <c r="DQ16" i="54" s="1"/>
  <c r="DR16" i="54" s="1"/>
  <c r="DS16" i="54" s="1"/>
  <c r="DT16" i="54" s="1"/>
  <c r="DU16" i="54" s="1"/>
  <c r="DV16" i="54" s="1"/>
  <c r="DW16" i="54" s="1"/>
  <c r="DX16" i="54" s="1"/>
  <c r="DY16" i="54" s="1"/>
  <c r="DZ16" i="54" s="1"/>
  <c r="EA16" i="54" s="1"/>
  <c r="EB16" i="54" s="1"/>
  <c r="EC16" i="54" s="1"/>
  <c r="ED16" i="54" s="1"/>
  <c r="EE16" i="54" s="1"/>
  <c r="EF16" i="54" s="1"/>
  <c r="EG16" i="54" s="1"/>
  <c r="EH16" i="54" s="1"/>
  <c r="EI16" i="54" s="1"/>
  <c r="EJ16" i="54" s="1"/>
  <c r="EK16" i="54" s="1"/>
  <c r="EL16" i="54" s="1"/>
  <c r="EM16" i="54" s="1"/>
  <c r="EN16" i="54" s="1"/>
  <c r="EO16" i="54" s="1"/>
  <c r="EP16" i="54" s="1"/>
  <c r="EQ16" i="54" s="1"/>
  <c r="ER16" i="54" s="1"/>
  <c r="ES16" i="54" s="1"/>
  <c r="ET16" i="54" s="1"/>
  <c r="EU16" i="54" s="1"/>
  <c r="O16" i="54"/>
  <c r="P16" i="54" s="1"/>
  <c r="U12" i="45"/>
  <c r="V12" i="45" s="1"/>
  <c r="R12" i="45"/>
  <c r="U159" i="45"/>
  <c r="V159" i="45" s="1"/>
  <c r="R159" i="45"/>
  <c r="T14" i="54"/>
  <c r="U14" i="54" s="1"/>
  <c r="V14" i="54" s="1"/>
  <c r="W14" i="54" s="1"/>
  <c r="X14" i="54" s="1"/>
  <c r="Y14" i="54" s="1"/>
  <c r="Z14" i="54" s="1"/>
  <c r="AA14" i="54" s="1"/>
  <c r="AB14" i="54" s="1"/>
  <c r="AC14" i="54" s="1"/>
  <c r="AD14" i="54" s="1"/>
  <c r="AE14" i="54" s="1"/>
  <c r="AF14" i="54" s="1"/>
  <c r="AG14" i="54" s="1"/>
  <c r="AH14" i="54" s="1"/>
  <c r="AI14" i="54" s="1"/>
  <c r="AJ14" i="54" s="1"/>
  <c r="AK14" i="54" s="1"/>
  <c r="AL14" i="54" s="1"/>
  <c r="AM14" i="54" s="1"/>
  <c r="AN14" i="54" s="1"/>
  <c r="AO14" i="54" s="1"/>
  <c r="AP14" i="54" s="1"/>
  <c r="AQ14" i="54" s="1"/>
  <c r="AR14" i="54" s="1"/>
  <c r="AS14" i="54" s="1"/>
  <c r="AT14" i="54" s="1"/>
  <c r="AU14" i="54" s="1"/>
  <c r="AV14" i="54" s="1"/>
  <c r="AW14" i="54" s="1"/>
  <c r="AX14" i="54" s="1"/>
  <c r="AY14" i="54" s="1"/>
  <c r="AZ14" i="54" s="1"/>
  <c r="BA14" i="54" s="1"/>
  <c r="BB14" i="54" s="1"/>
  <c r="BC14" i="54" s="1"/>
  <c r="BD14" i="54" s="1"/>
  <c r="BE14" i="54" s="1"/>
  <c r="BF14" i="54" s="1"/>
  <c r="BG14" i="54" s="1"/>
  <c r="BH14" i="54" s="1"/>
  <c r="BI14" i="54" s="1"/>
  <c r="BJ14" i="54" s="1"/>
  <c r="BK14" i="54" s="1"/>
  <c r="BL14" i="54" s="1"/>
  <c r="BM14" i="54" s="1"/>
  <c r="BN14" i="54" s="1"/>
  <c r="BO14" i="54" s="1"/>
  <c r="BP14" i="54" s="1"/>
  <c r="BQ14" i="54" s="1"/>
  <c r="BR14" i="54" s="1"/>
  <c r="BS14" i="54" s="1"/>
  <c r="BT14" i="54" s="1"/>
  <c r="BU14" i="54" s="1"/>
  <c r="BV14" i="54" s="1"/>
  <c r="BW14" i="54" s="1"/>
  <c r="BX14" i="54" s="1"/>
  <c r="BY14" i="54" s="1"/>
  <c r="BZ14" i="54" s="1"/>
  <c r="CA14" i="54" s="1"/>
  <c r="CB14" i="54" s="1"/>
  <c r="CC14" i="54" s="1"/>
  <c r="CD14" i="54" s="1"/>
  <c r="CE14" i="54" s="1"/>
  <c r="CF14" i="54" s="1"/>
  <c r="CG14" i="54" s="1"/>
  <c r="CH14" i="54" s="1"/>
  <c r="CI14" i="54" s="1"/>
  <c r="CJ14" i="54" s="1"/>
  <c r="CK14" i="54" s="1"/>
  <c r="CL14" i="54" s="1"/>
  <c r="CM14" i="54" s="1"/>
  <c r="CN14" i="54" s="1"/>
  <c r="CO14" i="54" s="1"/>
  <c r="CP14" i="54" s="1"/>
  <c r="CQ14" i="54" s="1"/>
  <c r="CR14" i="54" s="1"/>
  <c r="CS14" i="54" s="1"/>
  <c r="CT14" i="54" s="1"/>
  <c r="CU14" i="54" s="1"/>
  <c r="CV14" i="54" s="1"/>
  <c r="CW14" i="54" s="1"/>
  <c r="CX14" i="54" s="1"/>
  <c r="CY14" i="54" s="1"/>
  <c r="CZ14" i="54" s="1"/>
  <c r="DA14" i="54" s="1"/>
  <c r="DB14" i="54" s="1"/>
  <c r="DC14" i="54" s="1"/>
  <c r="DD14" i="54" s="1"/>
  <c r="DE14" i="54" s="1"/>
  <c r="DF14" i="54" s="1"/>
  <c r="DG14" i="54" s="1"/>
  <c r="DH14" i="54" s="1"/>
  <c r="DI14" i="54" s="1"/>
  <c r="DJ14" i="54" s="1"/>
  <c r="DK14" i="54" s="1"/>
  <c r="DL14" i="54" s="1"/>
  <c r="DM14" i="54" s="1"/>
  <c r="DN14" i="54" s="1"/>
  <c r="DO14" i="54" s="1"/>
  <c r="DP14" i="54" s="1"/>
  <c r="DQ14" i="54" s="1"/>
  <c r="DR14" i="54" s="1"/>
  <c r="DS14" i="54" s="1"/>
  <c r="DT14" i="54" s="1"/>
  <c r="DU14" i="54" s="1"/>
  <c r="DV14" i="54" s="1"/>
  <c r="DW14" i="54" s="1"/>
  <c r="DX14" i="54" s="1"/>
  <c r="DY14" i="54" s="1"/>
  <c r="DZ14" i="54" s="1"/>
  <c r="EA14" i="54" s="1"/>
  <c r="EB14" i="54" s="1"/>
  <c r="EC14" i="54" s="1"/>
  <c r="ED14" i="54" s="1"/>
  <c r="EE14" i="54" s="1"/>
  <c r="EF14" i="54" s="1"/>
  <c r="EG14" i="54" s="1"/>
  <c r="EH14" i="54" s="1"/>
  <c r="EI14" i="54" s="1"/>
  <c r="EJ14" i="54" s="1"/>
  <c r="EK14" i="54" s="1"/>
  <c r="EL14" i="54" s="1"/>
  <c r="EM14" i="54" s="1"/>
  <c r="EN14" i="54" s="1"/>
  <c r="EO14" i="54" s="1"/>
  <c r="EP14" i="54" s="1"/>
  <c r="EQ14" i="54" s="1"/>
  <c r="ER14" i="54" s="1"/>
  <c r="ES14" i="54" s="1"/>
  <c r="ET14" i="54" s="1"/>
  <c r="EU14" i="54" s="1"/>
  <c r="O14" i="54"/>
  <c r="P14" i="54" s="1"/>
  <c r="T13" i="54"/>
  <c r="U13" i="54" s="1"/>
  <c r="V13" i="54" s="1"/>
  <c r="W13" i="54" s="1"/>
  <c r="X13" i="54" s="1"/>
  <c r="Y13" i="54" s="1"/>
  <c r="Z13" i="54" s="1"/>
  <c r="AA13" i="54" s="1"/>
  <c r="AB13" i="54" s="1"/>
  <c r="AC13" i="54" s="1"/>
  <c r="AD13" i="54" s="1"/>
  <c r="AE13" i="54" s="1"/>
  <c r="AF13" i="54" s="1"/>
  <c r="AG13" i="54" s="1"/>
  <c r="AH13" i="54" s="1"/>
  <c r="AI13" i="54" s="1"/>
  <c r="AJ13" i="54" s="1"/>
  <c r="AK13" i="54" s="1"/>
  <c r="AL13" i="54" s="1"/>
  <c r="AM13" i="54" s="1"/>
  <c r="AN13" i="54" s="1"/>
  <c r="AO13" i="54" s="1"/>
  <c r="AP13" i="54" s="1"/>
  <c r="AQ13" i="54" s="1"/>
  <c r="AR13" i="54" s="1"/>
  <c r="AS13" i="54" s="1"/>
  <c r="AT13" i="54" s="1"/>
  <c r="AU13" i="54" s="1"/>
  <c r="AV13" i="54" s="1"/>
  <c r="AW13" i="54" s="1"/>
  <c r="AX13" i="54" s="1"/>
  <c r="AY13" i="54" s="1"/>
  <c r="AZ13" i="54" s="1"/>
  <c r="BA13" i="54" s="1"/>
  <c r="BB13" i="54" s="1"/>
  <c r="BC13" i="54" s="1"/>
  <c r="BD13" i="54" s="1"/>
  <c r="BE13" i="54" s="1"/>
  <c r="BF13" i="54" s="1"/>
  <c r="BG13" i="54" s="1"/>
  <c r="BH13" i="54" s="1"/>
  <c r="BI13" i="54" s="1"/>
  <c r="BJ13" i="54" s="1"/>
  <c r="BK13" i="54" s="1"/>
  <c r="BL13" i="54" s="1"/>
  <c r="BM13" i="54" s="1"/>
  <c r="BN13" i="54" s="1"/>
  <c r="BO13" i="54" s="1"/>
  <c r="BP13" i="54" s="1"/>
  <c r="BQ13" i="54" s="1"/>
  <c r="BR13" i="54" s="1"/>
  <c r="BS13" i="54" s="1"/>
  <c r="BT13" i="54" s="1"/>
  <c r="BU13" i="54" s="1"/>
  <c r="BV13" i="54" s="1"/>
  <c r="BW13" i="54" s="1"/>
  <c r="BX13" i="54" s="1"/>
  <c r="BY13" i="54" s="1"/>
  <c r="BZ13" i="54" s="1"/>
  <c r="CA13" i="54" s="1"/>
  <c r="CB13" i="54" s="1"/>
  <c r="CC13" i="54" s="1"/>
  <c r="CD13" i="54" s="1"/>
  <c r="CE13" i="54" s="1"/>
  <c r="CF13" i="54" s="1"/>
  <c r="CG13" i="54" s="1"/>
  <c r="CH13" i="54" s="1"/>
  <c r="CI13" i="54" s="1"/>
  <c r="CJ13" i="54" s="1"/>
  <c r="CK13" i="54" s="1"/>
  <c r="CL13" i="54" s="1"/>
  <c r="CM13" i="54" s="1"/>
  <c r="CN13" i="54" s="1"/>
  <c r="CO13" i="54" s="1"/>
  <c r="CP13" i="54" s="1"/>
  <c r="CQ13" i="54" s="1"/>
  <c r="CR13" i="54" s="1"/>
  <c r="CS13" i="54" s="1"/>
  <c r="CT13" i="54" s="1"/>
  <c r="CU13" i="54" s="1"/>
  <c r="CV13" i="54" s="1"/>
  <c r="CW13" i="54" s="1"/>
  <c r="CX13" i="54" s="1"/>
  <c r="CY13" i="54" s="1"/>
  <c r="CZ13" i="54" s="1"/>
  <c r="DA13" i="54" s="1"/>
  <c r="DB13" i="54" s="1"/>
  <c r="DC13" i="54" s="1"/>
  <c r="DD13" i="54" s="1"/>
  <c r="DE13" i="54" s="1"/>
  <c r="DF13" i="54" s="1"/>
  <c r="DG13" i="54" s="1"/>
  <c r="DH13" i="54" s="1"/>
  <c r="DI13" i="54" s="1"/>
  <c r="DJ13" i="54" s="1"/>
  <c r="DK13" i="54" s="1"/>
  <c r="DL13" i="54" s="1"/>
  <c r="DM13" i="54" s="1"/>
  <c r="DN13" i="54" s="1"/>
  <c r="DO13" i="54" s="1"/>
  <c r="DP13" i="54" s="1"/>
  <c r="DQ13" i="54" s="1"/>
  <c r="DR13" i="54" s="1"/>
  <c r="DS13" i="54" s="1"/>
  <c r="DT13" i="54" s="1"/>
  <c r="DU13" i="54" s="1"/>
  <c r="DV13" i="54" s="1"/>
  <c r="DW13" i="54" s="1"/>
  <c r="DX13" i="54" s="1"/>
  <c r="DY13" i="54" s="1"/>
  <c r="DZ13" i="54" s="1"/>
  <c r="EA13" i="54" s="1"/>
  <c r="EB13" i="54" s="1"/>
  <c r="EC13" i="54" s="1"/>
  <c r="ED13" i="54" s="1"/>
  <c r="EE13" i="54" s="1"/>
  <c r="EF13" i="54" s="1"/>
  <c r="EG13" i="54" s="1"/>
  <c r="EH13" i="54" s="1"/>
  <c r="EI13" i="54" s="1"/>
  <c r="EJ13" i="54" s="1"/>
  <c r="EK13" i="54" s="1"/>
  <c r="EL13" i="54" s="1"/>
  <c r="EM13" i="54" s="1"/>
  <c r="EN13" i="54" s="1"/>
  <c r="EO13" i="54" s="1"/>
  <c r="EP13" i="54" s="1"/>
  <c r="EQ13" i="54" s="1"/>
  <c r="ER13" i="54" s="1"/>
  <c r="ES13" i="54" s="1"/>
  <c r="ET13" i="54" s="1"/>
  <c r="EU13" i="54" s="1"/>
  <c r="O13" i="54"/>
  <c r="P13" i="54" s="1"/>
  <c r="U50" i="45"/>
  <c r="R50" i="45"/>
  <c r="Q58" i="45"/>
  <c r="U10" i="45"/>
  <c r="R10" i="45"/>
  <c r="J12" i="54"/>
  <c r="L12" i="54" s="1"/>
  <c r="M145" i="45"/>
  <c r="P145" i="45" s="1"/>
  <c r="Q145" i="45" s="1"/>
  <c r="F11" i="54"/>
  <c r="G11" i="54" s="1"/>
  <c r="Q20" i="45"/>
  <c r="M160" i="45"/>
  <c r="P160" i="45" s="1"/>
  <c r="Q160" i="45" s="1"/>
  <c r="R160" i="45" s="1"/>
  <c r="P144" i="45"/>
  <c r="Q144" i="45" s="1"/>
  <c r="R144" i="45" s="1"/>
  <c r="Q181" i="45"/>
  <c r="V48" i="45"/>
  <c r="V47" i="45"/>
  <c r="V114" i="45"/>
  <c r="V115" i="45"/>
  <c r="V50" i="45"/>
  <c r="V175" i="45"/>
  <c r="AE43" i="53"/>
  <c r="M130" i="45"/>
  <c r="P130" i="45" s="1"/>
  <c r="Q130" i="45" s="1"/>
  <c r="R130" i="45" s="1"/>
  <c r="M83" i="45"/>
  <c r="P83" i="45" s="1"/>
  <c r="Q83" i="45" s="1"/>
  <c r="M29" i="45"/>
  <c r="P29" i="45" s="1"/>
  <c r="Q29" i="45" s="1"/>
  <c r="M68" i="45"/>
  <c r="P68" i="45" s="1"/>
  <c r="Q68" i="45" s="1"/>
  <c r="M100" i="45"/>
  <c r="P100" i="45" s="1"/>
  <c r="Q100" i="45" s="1"/>
  <c r="R100" i="45" s="1"/>
  <c r="M129" i="45"/>
  <c r="P129" i="45" s="1"/>
  <c r="Q129" i="45" s="1"/>
  <c r="M67" i="45"/>
  <c r="P67" i="45" s="1"/>
  <c r="Q67" i="45" s="1"/>
  <c r="R67" i="45" s="1"/>
  <c r="M82" i="45"/>
  <c r="P82" i="45" s="1"/>
  <c r="Q82" i="45" s="1"/>
  <c r="R82" i="45" s="1"/>
  <c r="M28" i="45"/>
  <c r="P28" i="45" s="1"/>
  <c r="Q28" i="45" s="1"/>
  <c r="R28" i="45" s="1"/>
  <c r="M99" i="45"/>
  <c r="P99" i="45" s="1"/>
  <c r="Q99" i="45" s="1"/>
  <c r="Y4" i="51"/>
  <c r="T22" i="54" l="1"/>
  <c r="U22" i="54" s="1"/>
  <c r="V22" i="54" s="1"/>
  <c r="W22" i="54" s="1"/>
  <c r="X22" i="54" s="1"/>
  <c r="Y22" i="54" s="1"/>
  <c r="Z22" i="54" s="1"/>
  <c r="AA22" i="54" s="1"/>
  <c r="AB22" i="54" s="1"/>
  <c r="AC22" i="54" s="1"/>
  <c r="AD22" i="54" s="1"/>
  <c r="AE22" i="54" s="1"/>
  <c r="AF22" i="54" s="1"/>
  <c r="AG22" i="54" s="1"/>
  <c r="AH22" i="54" s="1"/>
  <c r="AI22" i="54" s="1"/>
  <c r="AJ22" i="54" s="1"/>
  <c r="AK22" i="54" s="1"/>
  <c r="AL22" i="54" s="1"/>
  <c r="AM22" i="54" s="1"/>
  <c r="AN22" i="54" s="1"/>
  <c r="AO22" i="54" s="1"/>
  <c r="AP22" i="54" s="1"/>
  <c r="AQ22" i="54" s="1"/>
  <c r="AR22" i="54" s="1"/>
  <c r="AS22" i="54" s="1"/>
  <c r="AT22" i="54" s="1"/>
  <c r="AU22" i="54" s="1"/>
  <c r="AV22" i="54" s="1"/>
  <c r="AW22" i="54" s="1"/>
  <c r="AX22" i="54" s="1"/>
  <c r="AY22" i="54" s="1"/>
  <c r="AZ22" i="54" s="1"/>
  <c r="BA22" i="54" s="1"/>
  <c r="BB22" i="54" s="1"/>
  <c r="BC22" i="54" s="1"/>
  <c r="BD22" i="54" s="1"/>
  <c r="BE22" i="54" s="1"/>
  <c r="BF22" i="54" s="1"/>
  <c r="BG22" i="54" s="1"/>
  <c r="BH22" i="54" s="1"/>
  <c r="BI22" i="54" s="1"/>
  <c r="BJ22" i="54" s="1"/>
  <c r="BK22" i="54" s="1"/>
  <c r="BL22" i="54" s="1"/>
  <c r="BM22" i="54" s="1"/>
  <c r="BN22" i="54" s="1"/>
  <c r="BO22" i="54" s="1"/>
  <c r="BP22" i="54" s="1"/>
  <c r="BQ22" i="54" s="1"/>
  <c r="BR22" i="54" s="1"/>
  <c r="BS22" i="54" s="1"/>
  <c r="BT22" i="54" s="1"/>
  <c r="BU22" i="54" s="1"/>
  <c r="BV22" i="54" s="1"/>
  <c r="BW22" i="54" s="1"/>
  <c r="BX22" i="54" s="1"/>
  <c r="BY22" i="54" s="1"/>
  <c r="BZ22" i="54" s="1"/>
  <c r="CA22" i="54" s="1"/>
  <c r="CB22" i="54" s="1"/>
  <c r="CC22" i="54" s="1"/>
  <c r="CD22" i="54" s="1"/>
  <c r="CE22" i="54" s="1"/>
  <c r="CF22" i="54" s="1"/>
  <c r="CG22" i="54" s="1"/>
  <c r="CH22" i="54" s="1"/>
  <c r="CI22" i="54" s="1"/>
  <c r="CJ22" i="54" s="1"/>
  <c r="CK22" i="54" s="1"/>
  <c r="CL22" i="54" s="1"/>
  <c r="CM22" i="54" s="1"/>
  <c r="CN22" i="54" s="1"/>
  <c r="CO22" i="54" s="1"/>
  <c r="CP22" i="54" s="1"/>
  <c r="CQ22" i="54" s="1"/>
  <c r="CR22" i="54" s="1"/>
  <c r="CS22" i="54" s="1"/>
  <c r="CT22" i="54" s="1"/>
  <c r="CU22" i="54" s="1"/>
  <c r="CV22" i="54" s="1"/>
  <c r="CW22" i="54" s="1"/>
  <c r="CX22" i="54" s="1"/>
  <c r="CY22" i="54" s="1"/>
  <c r="CZ22" i="54" s="1"/>
  <c r="DA22" i="54" s="1"/>
  <c r="DB22" i="54" s="1"/>
  <c r="DC22" i="54" s="1"/>
  <c r="DD22" i="54" s="1"/>
  <c r="DE22" i="54" s="1"/>
  <c r="DF22" i="54" s="1"/>
  <c r="DG22" i="54" s="1"/>
  <c r="DH22" i="54" s="1"/>
  <c r="DI22" i="54" s="1"/>
  <c r="DJ22" i="54" s="1"/>
  <c r="DK22" i="54" s="1"/>
  <c r="DL22" i="54" s="1"/>
  <c r="DM22" i="54" s="1"/>
  <c r="DN22" i="54" s="1"/>
  <c r="DO22" i="54" s="1"/>
  <c r="DP22" i="54" s="1"/>
  <c r="DQ22" i="54" s="1"/>
  <c r="DR22" i="54" s="1"/>
  <c r="DS22" i="54" s="1"/>
  <c r="DT22" i="54" s="1"/>
  <c r="DU22" i="54" s="1"/>
  <c r="DV22" i="54" s="1"/>
  <c r="DW22" i="54" s="1"/>
  <c r="DX22" i="54" s="1"/>
  <c r="DY22" i="54" s="1"/>
  <c r="DZ22" i="54" s="1"/>
  <c r="EA22" i="54" s="1"/>
  <c r="EB22" i="54" s="1"/>
  <c r="EC22" i="54" s="1"/>
  <c r="ED22" i="54" s="1"/>
  <c r="EE22" i="54" s="1"/>
  <c r="EF22" i="54" s="1"/>
  <c r="EG22" i="54" s="1"/>
  <c r="EH22" i="54" s="1"/>
  <c r="EI22" i="54" s="1"/>
  <c r="EJ22" i="54" s="1"/>
  <c r="EK22" i="54" s="1"/>
  <c r="EL22" i="54" s="1"/>
  <c r="EM22" i="54" s="1"/>
  <c r="EN22" i="54" s="1"/>
  <c r="EO22" i="54" s="1"/>
  <c r="EP22" i="54" s="1"/>
  <c r="EQ22" i="54" s="1"/>
  <c r="ER22" i="54" s="1"/>
  <c r="ES22" i="54" s="1"/>
  <c r="ET22" i="54" s="1"/>
  <c r="EU22" i="54" s="1"/>
  <c r="O22" i="54"/>
  <c r="P22" i="54" s="1"/>
  <c r="T21" i="54"/>
  <c r="U21" i="54" s="1"/>
  <c r="V21" i="54" s="1"/>
  <c r="W21" i="54" s="1"/>
  <c r="X21" i="54" s="1"/>
  <c r="Y21" i="54" s="1"/>
  <c r="Z21" i="54" s="1"/>
  <c r="AA21" i="54" s="1"/>
  <c r="AB21" i="54" s="1"/>
  <c r="AC21" i="54" s="1"/>
  <c r="AD21" i="54" s="1"/>
  <c r="AE21" i="54" s="1"/>
  <c r="AF21" i="54" s="1"/>
  <c r="AG21" i="54" s="1"/>
  <c r="AH21" i="54" s="1"/>
  <c r="AI21" i="54" s="1"/>
  <c r="AJ21" i="54" s="1"/>
  <c r="AK21" i="54" s="1"/>
  <c r="AL21" i="54" s="1"/>
  <c r="AM21" i="54" s="1"/>
  <c r="AN21" i="54" s="1"/>
  <c r="AO21" i="54" s="1"/>
  <c r="AP21" i="54" s="1"/>
  <c r="AQ21" i="54" s="1"/>
  <c r="AR21" i="54" s="1"/>
  <c r="AS21" i="54" s="1"/>
  <c r="AT21" i="54" s="1"/>
  <c r="AU21" i="54" s="1"/>
  <c r="AV21" i="54" s="1"/>
  <c r="AW21" i="54" s="1"/>
  <c r="AX21" i="54" s="1"/>
  <c r="AY21" i="54" s="1"/>
  <c r="AZ21" i="54" s="1"/>
  <c r="BA21" i="54" s="1"/>
  <c r="BB21" i="54" s="1"/>
  <c r="BC21" i="54" s="1"/>
  <c r="BD21" i="54" s="1"/>
  <c r="BE21" i="54" s="1"/>
  <c r="BF21" i="54" s="1"/>
  <c r="BG21" i="54" s="1"/>
  <c r="BH21" i="54" s="1"/>
  <c r="BI21" i="54" s="1"/>
  <c r="BJ21" i="54" s="1"/>
  <c r="BK21" i="54" s="1"/>
  <c r="BL21" i="54" s="1"/>
  <c r="BM21" i="54" s="1"/>
  <c r="BN21" i="54" s="1"/>
  <c r="BO21" i="54" s="1"/>
  <c r="BP21" i="54" s="1"/>
  <c r="BQ21" i="54" s="1"/>
  <c r="BR21" i="54" s="1"/>
  <c r="BS21" i="54" s="1"/>
  <c r="BT21" i="54" s="1"/>
  <c r="BU21" i="54" s="1"/>
  <c r="BV21" i="54" s="1"/>
  <c r="BW21" i="54" s="1"/>
  <c r="BX21" i="54" s="1"/>
  <c r="BY21" i="54" s="1"/>
  <c r="BZ21" i="54" s="1"/>
  <c r="CA21" i="54" s="1"/>
  <c r="CB21" i="54" s="1"/>
  <c r="CC21" i="54" s="1"/>
  <c r="CD21" i="54" s="1"/>
  <c r="CE21" i="54" s="1"/>
  <c r="CF21" i="54" s="1"/>
  <c r="CG21" i="54" s="1"/>
  <c r="CH21" i="54" s="1"/>
  <c r="CI21" i="54" s="1"/>
  <c r="CJ21" i="54" s="1"/>
  <c r="CK21" i="54" s="1"/>
  <c r="CL21" i="54" s="1"/>
  <c r="CM21" i="54" s="1"/>
  <c r="CN21" i="54" s="1"/>
  <c r="CO21" i="54" s="1"/>
  <c r="CP21" i="54" s="1"/>
  <c r="CQ21" i="54" s="1"/>
  <c r="CR21" i="54" s="1"/>
  <c r="CS21" i="54" s="1"/>
  <c r="CT21" i="54" s="1"/>
  <c r="CU21" i="54" s="1"/>
  <c r="CV21" i="54" s="1"/>
  <c r="CW21" i="54" s="1"/>
  <c r="CX21" i="54" s="1"/>
  <c r="CY21" i="54" s="1"/>
  <c r="CZ21" i="54" s="1"/>
  <c r="DA21" i="54" s="1"/>
  <c r="DB21" i="54" s="1"/>
  <c r="DC21" i="54" s="1"/>
  <c r="DD21" i="54" s="1"/>
  <c r="DE21" i="54" s="1"/>
  <c r="DF21" i="54" s="1"/>
  <c r="DG21" i="54" s="1"/>
  <c r="DH21" i="54" s="1"/>
  <c r="DI21" i="54" s="1"/>
  <c r="DJ21" i="54" s="1"/>
  <c r="DK21" i="54" s="1"/>
  <c r="DL21" i="54" s="1"/>
  <c r="DM21" i="54" s="1"/>
  <c r="DN21" i="54" s="1"/>
  <c r="DO21" i="54" s="1"/>
  <c r="DP21" i="54" s="1"/>
  <c r="DQ21" i="54" s="1"/>
  <c r="DR21" i="54" s="1"/>
  <c r="DS21" i="54" s="1"/>
  <c r="DT21" i="54" s="1"/>
  <c r="DU21" i="54" s="1"/>
  <c r="DV21" i="54" s="1"/>
  <c r="DW21" i="54" s="1"/>
  <c r="DX21" i="54" s="1"/>
  <c r="DY21" i="54" s="1"/>
  <c r="DZ21" i="54" s="1"/>
  <c r="EA21" i="54" s="1"/>
  <c r="EB21" i="54" s="1"/>
  <c r="EC21" i="54" s="1"/>
  <c r="ED21" i="54" s="1"/>
  <c r="EE21" i="54" s="1"/>
  <c r="EF21" i="54" s="1"/>
  <c r="EG21" i="54" s="1"/>
  <c r="EH21" i="54" s="1"/>
  <c r="EI21" i="54" s="1"/>
  <c r="EJ21" i="54" s="1"/>
  <c r="EK21" i="54" s="1"/>
  <c r="EL21" i="54" s="1"/>
  <c r="EM21" i="54" s="1"/>
  <c r="EN21" i="54" s="1"/>
  <c r="EO21" i="54" s="1"/>
  <c r="EP21" i="54" s="1"/>
  <c r="EQ21" i="54" s="1"/>
  <c r="ER21" i="54" s="1"/>
  <c r="ES21" i="54" s="1"/>
  <c r="ET21" i="54" s="1"/>
  <c r="EU21" i="54" s="1"/>
  <c r="O21" i="54"/>
  <c r="P21" i="54" s="1"/>
  <c r="U147" i="45"/>
  <c r="V147" i="45" s="1"/>
  <c r="R147" i="45"/>
  <c r="J20" i="54"/>
  <c r="L20" i="54" s="1"/>
  <c r="T19" i="54"/>
  <c r="U19" i="54" s="1"/>
  <c r="V19" i="54" s="1"/>
  <c r="W19" i="54" s="1"/>
  <c r="X19" i="54" s="1"/>
  <c r="Y19" i="54" s="1"/>
  <c r="Z19" i="54" s="1"/>
  <c r="AA19" i="54" s="1"/>
  <c r="AB19" i="54" s="1"/>
  <c r="AC19" i="54" s="1"/>
  <c r="AD19" i="54" s="1"/>
  <c r="AE19" i="54" s="1"/>
  <c r="AF19" i="54" s="1"/>
  <c r="AG19" i="54" s="1"/>
  <c r="AH19" i="54" s="1"/>
  <c r="AI19" i="54" s="1"/>
  <c r="AJ19" i="54" s="1"/>
  <c r="AK19" i="54" s="1"/>
  <c r="AL19" i="54" s="1"/>
  <c r="AM19" i="54" s="1"/>
  <c r="AN19" i="54" s="1"/>
  <c r="AO19" i="54" s="1"/>
  <c r="AP19" i="54" s="1"/>
  <c r="AQ19" i="54" s="1"/>
  <c r="AR19" i="54" s="1"/>
  <c r="AS19" i="54" s="1"/>
  <c r="AT19" i="54" s="1"/>
  <c r="AU19" i="54" s="1"/>
  <c r="AV19" i="54" s="1"/>
  <c r="AW19" i="54" s="1"/>
  <c r="AX19" i="54" s="1"/>
  <c r="AY19" i="54" s="1"/>
  <c r="AZ19" i="54" s="1"/>
  <c r="BA19" i="54" s="1"/>
  <c r="BB19" i="54" s="1"/>
  <c r="BC19" i="54" s="1"/>
  <c r="BD19" i="54" s="1"/>
  <c r="BE19" i="54" s="1"/>
  <c r="BF19" i="54" s="1"/>
  <c r="BG19" i="54" s="1"/>
  <c r="BH19" i="54" s="1"/>
  <c r="BI19" i="54" s="1"/>
  <c r="BJ19" i="54" s="1"/>
  <c r="BK19" i="54" s="1"/>
  <c r="BL19" i="54" s="1"/>
  <c r="BM19" i="54" s="1"/>
  <c r="BN19" i="54" s="1"/>
  <c r="BO19" i="54" s="1"/>
  <c r="BP19" i="54" s="1"/>
  <c r="BQ19" i="54" s="1"/>
  <c r="BR19" i="54" s="1"/>
  <c r="BS19" i="54" s="1"/>
  <c r="BT19" i="54" s="1"/>
  <c r="BU19" i="54" s="1"/>
  <c r="BV19" i="54" s="1"/>
  <c r="BW19" i="54" s="1"/>
  <c r="BX19" i="54" s="1"/>
  <c r="BY19" i="54" s="1"/>
  <c r="BZ19" i="54" s="1"/>
  <c r="CA19" i="54" s="1"/>
  <c r="CB19" i="54" s="1"/>
  <c r="CC19" i="54" s="1"/>
  <c r="CD19" i="54" s="1"/>
  <c r="CE19" i="54" s="1"/>
  <c r="CF19" i="54" s="1"/>
  <c r="CG19" i="54" s="1"/>
  <c r="CH19" i="54" s="1"/>
  <c r="CI19" i="54" s="1"/>
  <c r="CJ19" i="54" s="1"/>
  <c r="CK19" i="54" s="1"/>
  <c r="CL19" i="54" s="1"/>
  <c r="CM19" i="54" s="1"/>
  <c r="CN19" i="54" s="1"/>
  <c r="CO19" i="54" s="1"/>
  <c r="CP19" i="54" s="1"/>
  <c r="CQ19" i="54" s="1"/>
  <c r="CR19" i="54" s="1"/>
  <c r="CS19" i="54" s="1"/>
  <c r="CT19" i="54" s="1"/>
  <c r="CU19" i="54" s="1"/>
  <c r="CV19" i="54" s="1"/>
  <c r="CW19" i="54" s="1"/>
  <c r="CX19" i="54" s="1"/>
  <c r="CY19" i="54" s="1"/>
  <c r="CZ19" i="54" s="1"/>
  <c r="DA19" i="54" s="1"/>
  <c r="DB19" i="54" s="1"/>
  <c r="DC19" i="54" s="1"/>
  <c r="DD19" i="54" s="1"/>
  <c r="DE19" i="54" s="1"/>
  <c r="DF19" i="54" s="1"/>
  <c r="DG19" i="54" s="1"/>
  <c r="DH19" i="54" s="1"/>
  <c r="DI19" i="54" s="1"/>
  <c r="DJ19" i="54" s="1"/>
  <c r="DK19" i="54" s="1"/>
  <c r="DL19" i="54" s="1"/>
  <c r="DM19" i="54" s="1"/>
  <c r="DN19" i="54" s="1"/>
  <c r="DO19" i="54" s="1"/>
  <c r="DP19" i="54" s="1"/>
  <c r="DQ19" i="54" s="1"/>
  <c r="DR19" i="54" s="1"/>
  <c r="DS19" i="54" s="1"/>
  <c r="DT19" i="54" s="1"/>
  <c r="DU19" i="54" s="1"/>
  <c r="DV19" i="54" s="1"/>
  <c r="DW19" i="54" s="1"/>
  <c r="DX19" i="54" s="1"/>
  <c r="DY19" i="54" s="1"/>
  <c r="DZ19" i="54" s="1"/>
  <c r="EA19" i="54" s="1"/>
  <c r="EB19" i="54" s="1"/>
  <c r="EC19" i="54" s="1"/>
  <c r="ED19" i="54" s="1"/>
  <c r="EE19" i="54" s="1"/>
  <c r="EF19" i="54" s="1"/>
  <c r="EG19" i="54" s="1"/>
  <c r="EH19" i="54" s="1"/>
  <c r="EI19" i="54" s="1"/>
  <c r="EJ19" i="54" s="1"/>
  <c r="EK19" i="54" s="1"/>
  <c r="EL19" i="54" s="1"/>
  <c r="EM19" i="54" s="1"/>
  <c r="EN19" i="54" s="1"/>
  <c r="EO19" i="54" s="1"/>
  <c r="EP19" i="54" s="1"/>
  <c r="EQ19" i="54" s="1"/>
  <c r="ER19" i="54" s="1"/>
  <c r="ES19" i="54" s="1"/>
  <c r="ET19" i="54" s="1"/>
  <c r="EU19" i="54" s="1"/>
  <c r="O19" i="54"/>
  <c r="P19" i="54" s="1"/>
  <c r="R166" i="45"/>
  <c r="U68" i="45"/>
  <c r="R68" i="45"/>
  <c r="U83" i="45"/>
  <c r="R83" i="45"/>
  <c r="U29" i="45"/>
  <c r="R29" i="45"/>
  <c r="T12" i="54"/>
  <c r="U12" i="54" s="1"/>
  <c r="V12" i="54" s="1"/>
  <c r="W12" i="54" s="1"/>
  <c r="X12" i="54" s="1"/>
  <c r="Y12" i="54" s="1"/>
  <c r="Z12" i="54" s="1"/>
  <c r="AA12" i="54" s="1"/>
  <c r="AB12" i="54" s="1"/>
  <c r="AC12" i="54" s="1"/>
  <c r="AD12" i="54" s="1"/>
  <c r="AE12" i="54" s="1"/>
  <c r="AF12" i="54" s="1"/>
  <c r="AG12" i="54" s="1"/>
  <c r="AH12" i="54" s="1"/>
  <c r="AI12" i="54" s="1"/>
  <c r="AJ12" i="54" s="1"/>
  <c r="AK12" i="54" s="1"/>
  <c r="AL12" i="54" s="1"/>
  <c r="AM12" i="54" s="1"/>
  <c r="AN12" i="54" s="1"/>
  <c r="AO12" i="54" s="1"/>
  <c r="AP12" i="54" s="1"/>
  <c r="AQ12" i="54" s="1"/>
  <c r="AR12" i="54" s="1"/>
  <c r="AS12" i="54" s="1"/>
  <c r="AT12" i="54" s="1"/>
  <c r="AU12" i="54" s="1"/>
  <c r="AV12" i="54" s="1"/>
  <c r="AW12" i="54" s="1"/>
  <c r="AX12" i="54" s="1"/>
  <c r="AY12" i="54" s="1"/>
  <c r="AZ12" i="54" s="1"/>
  <c r="BA12" i="54" s="1"/>
  <c r="BB12" i="54" s="1"/>
  <c r="BC12" i="54" s="1"/>
  <c r="BD12" i="54" s="1"/>
  <c r="BE12" i="54" s="1"/>
  <c r="BF12" i="54" s="1"/>
  <c r="BG12" i="54" s="1"/>
  <c r="BH12" i="54" s="1"/>
  <c r="BI12" i="54" s="1"/>
  <c r="BJ12" i="54" s="1"/>
  <c r="BK12" i="54" s="1"/>
  <c r="BL12" i="54" s="1"/>
  <c r="BM12" i="54" s="1"/>
  <c r="BN12" i="54" s="1"/>
  <c r="BO12" i="54" s="1"/>
  <c r="BP12" i="54" s="1"/>
  <c r="BQ12" i="54" s="1"/>
  <c r="BR12" i="54" s="1"/>
  <c r="BS12" i="54" s="1"/>
  <c r="BT12" i="54" s="1"/>
  <c r="BU12" i="54" s="1"/>
  <c r="BV12" i="54" s="1"/>
  <c r="BW12" i="54" s="1"/>
  <c r="BX12" i="54" s="1"/>
  <c r="BY12" i="54" s="1"/>
  <c r="BZ12" i="54" s="1"/>
  <c r="CA12" i="54" s="1"/>
  <c r="CB12" i="54" s="1"/>
  <c r="CC12" i="54" s="1"/>
  <c r="CD12" i="54" s="1"/>
  <c r="CE12" i="54" s="1"/>
  <c r="CF12" i="54" s="1"/>
  <c r="CG12" i="54" s="1"/>
  <c r="CH12" i="54" s="1"/>
  <c r="CI12" i="54" s="1"/>
  <c r="CJ12" i="54" s="1"/>
  <c r="CK12" i="54" s="1"/>
  <c r="CL12" i="54" s="1"/>
  <c r="CM12" i="54" s="1"/>
  <c r="CN12" i="54" s="1"/>
  <c r="CO12" i="54" s="1"/>
  <c r="CP12" i="54" s="1"/>
  <c r="CQ12" i="54" s="1"/>
  <c r="CR12" i="54" s="1"/>
  <c r="CS12" i="54" s="1"/>
  <c r="CT12" i="54" s="1"/>
  <c r="CU12" i="54" s="1"/>
  <c r="CV12" i="54" s="1"/>
  <c r="CW12" i="54" s="1"/>
  <c r="CX12" i="54" s="1"/>
  <c r="CY12" i="54" s="1"/>
  <c r="CZ12" i="54" s="1"/>
  <c r="DA12" i="54" s="1"/>
  <c r="DB12" i="54" s="1"/>
  <c r="DC12" i="54" s="1"/>
  <c r="DD12" i="54" s="1"/>
  <c r="DE12" i="54" s="1"/>
  <c r="DF12" i="54" s="1"/>
  <c r="DG12" i="54" s="1"/>
  <c r="DH12" i="54" s="1"/>
  <c r="DI12" i="54" s="1"/>
  <c r="DJ12" i="54" s="1"/>
  <c r="DK12" i="54" s="1"/>
  <c r="DL12" i="54" s="1"/>
  <c r="DM12" i="54" s="1"/>
  <c r="DN12" i="54" s="1"/>
  <c r="DO12" i="54" s="1"/>
  <c r="DP12" i="54" s="1"/>
  <c r="DQ12" i="54" s="1"/>
  <c r="DR12" i="54" s="1"/>
  <c r="DS12" i="54" s="1"/>
  <c r="DT12" i="54" s="1"/>
  <c r="DU12" i="54" s="1"/>
  <c r="DV12" i="54" s="1"/>
  <c r="DW12" i="54" s="1"/>
  <c r="DX12" i="54" s="1"/>
  <c r="DY12" i="54" s="1"/>
  <c r="DZ12" i="54" s="1"/>
  <c r="EA12" i="54" s="1"/>
  <c r="EB12" i="54" s="1"/>
  <c r="EC12" i="54" s="1"/>
  <c r="ED12" i="54" s="1"/>
  <c r="EE12" i="54" s="1"/>
  <c r="EF12" i="54" s="1"/>
  <c r="EG12" i="54" s="1"/>
  <c r="EH12" i="54" s="1"/>
  <c r="EI12" i="54" s="1"/>
  <c r="EJ12" i="54" s="1"/>
  <c r="EK12" i="54" s="1"/>
  <c r="EL12" i="54" s="1"/>
  <c r="EM12" i="54" s="1"/>
  <c r="EN12" i="54" s="1"/>
  <c r="EO12" i="54" s="1"/>
  <c r="EP12" i="54" s="1"/>
  <c r="EQ12" i="54" s="1"/>
  <c r="ER12" i="54" s="1"/>
  <c r="ES12" i="54" s="1"/>
  <c r="ET12" i="54" s="1"/>
  <c r="EU12" i="54" s="1"/>
  <c r="O12" i="54"/>
  <c r="U99" i="45"/>
  <c r="R99" i="45"/>
  <c r="U129" i="45"/>
  <c r="V129" i="45" s="1"/>
  <c r="R129" i="45"/>
  <c r="U145" i="45"/>
  <c r="V145" i="45" s="1"/>
  <c r="R145" i="45"/>
  <c r="H11" i="54"/>
  <c r="U82" i="45"/>
  <c r="V82" i="45" s="1"/>
  <c r="Q39" i="45"/>
  <c r="U28" i="45"/>
  <c r="V28" i="45" s="1"/>
  <c r="Q106" i="45"/>
  <c r="U100" i="45"/>
  <c r="V100" i="45" s="1"/>
  <c r="Q136" i="45"/>
  <c r="U130" i="45"/>
  <c r="V130" i="45" s="1"/>
  <c r="Q166" i="45"/>
  <c r="U160" i="45"/>
  <c r="V160" i="45" s="1"/>
  <c r="V166" i="45" s="1"/>
  <c r="G13" i="43" s="1"/>
  <c r="U67" i="45"/>
  <c r="V67" i="45" s="1"/>
  <c r="Q74" i="45"/>
  <c r="U144" i="45"/>
  <c r="V144" i="45" s="1"/>
  <c r="Q151" i="45"/>
  <c r="V181" i="45"/>
  <c r="G14" i="43" s="1"/>
  <c r="V59" i="45"/>
  <c r="G6" i="43" s="1"/>
  <c r="V121" i="45"/>
  <c r="G10" i="43" s="1"/>
  <c r="V11" i="45"/>
  <c r="V99" i="45"/>
  <c r="V68" i="45"/>
  <c r="V83" i="45"/>
  <c r="V29" i="45"/>
  <c r="AF43" i="53"/>
  <c r="C20" i="45"/>
  <c r="BB10" i="45" s="1"/>
  <c r="F19" i="45"/>
  <c r="F17" i="45"/>
  <c r="F15" i="45"/>
  <c r="F180" i="45"/>
  <c r="F179" i="45"/>
  <c r="F178" i="45"/>
  <c r="F177" i="45"/>
  <c r="F176" i="45"/>
  <c r="F175" i="45"/>
  <c r="F174" i="45"/>
  <c r="F165" i="45"/>
  <c r="F164" i="45"/>
  <c r="F163" i="45"/>
  <c r="F162" i="45"/>
  <c r="F161" i="45"/>
  <c r="F160" i="45"/>
  <c r="F159" i="45"/>
  <c r="F150" i="45"/>
  <c r="F149" i="45"/>
  <c r="F148" i="45"/>
  <c r="F147" i="45"/>
  <c r="F146" i="45"/>
  <c r="F145" i="45"/>
  <c r="F144" i="45"/>
  <c r="F135" i="45"/>
  <c r="F134" i="45"/>
  <c r="F133" i="45"/>
  <c r="F132" i="45"/>
  <c r="F131" i="45"/>
  <c r="F130" i="45"/>
  <c r="F129" i="45"/>
  <c r="F120" i="45"/>
  <c r="F119" i="45"/>
  <c r="F118" i="45"/>
  <c r="F117" i="45"/>
  <c r="F116" i="45"/>
  <c r="F115" i="45"/>
  <c r="F114" i="45"/>
  <c r="F105" i="45"/>
  <c r="F104" i="45"/>
  <c r="F103" i="45"/>
  <c r="F102" i="45"/>
  <c r="F101" i="45"/>
  <c r="F100" i="45"/>
  <c r="F99" i="45"/>
  <c r="F87" i="45"/>
  <c r="F86" i="45"/>
  <c r="F85" i="45"/>
  <c r="F84" i="45"/>
  <c r="F83" i="45"/>
  <c r="F82" i="45"/>
  <c r="F73" i="45"/>
  <c r="F72" i="45"/>
  <c r="F71" i="45"/>
  <c r="F70" i="45"/>
  <c r="F69" i="45"/>
  <c r="F68" i="45"/>
  <c r="F67" i="45"/>
  <c r="F48" i="45"/>
  <c r="J48" i="45" s="1"/>
  <c r="F49" i="45"/>
  <c r="F50" i="45"/>
  <c r="F47" i="45"/>
  <c r="F29" i="45"/>
  <c r="F30" i="45"/>
  <c r="F31" i="45"/>
  <c r="F32" i="45"/>
  <c r="F33" i="45"/>
  <c r="F28" i="45"/>
  <c r="F18" i="45"/>
  <c r="F11" i="45"/>
  <c r="F12" i="45"/>
  <c r="F13" i="45"/>
  <c r="F14" i="45"/>
  <c r="F16" i="45"/>
  <c r="F10" i="45"/>
  <c r="BB174" i="45"/>
  <c r="C166" i="45"/>
  <c r="BB159" i="45" s="1"/>
  <c r="C151" i="45"/>
  <c r="BB144" i="45" s="1"/>
  <c r="C136" i="45"/>
  <c r="BB129" i="45" s="1"/>
  <c r="C121" i="45"/>
  <c r="BB114" i="45" s="1"/>
  <c r="C106" i="45"/>
  <c r="BB99" i="45" s="1"/>
  <c r="C91" i="45"/>
  <c r="BB82" i="45" s="1"/>
  <c r="C74" i="45"/>
  <c r="BB67" i="45" s="1"/>
  <c r="C59" i="45"/>
  <c r="BB47" i="45" s="1"/>
  <c r="O20" i="54" l="1"/>
  <c r="T20" i="54"/>
  <c r="U20" i="54" s="1"/>
  <c r="V20" i="54" s="1"/>
  <c r="W20" i="54" s="1"/>
  <c r="X20" i="54" s="1"/>
  <c r="Y20" i="54" s="1"/>
  <c r="Z20" i="54" s="1"/>
  <c r="AA20" i="54" s="1"/>
  <c r="AB20" i="54" s="1"/>
  <c r="AC20" i="54" s="1"/>
  <c r="AD20" i="54" s="1"/>
  <c r="AE20" i="54" s="1"/>
  <c r="AF20" i="54" s="1"/>
  <c r="AG20" i="54" s="1"/>
  <c r="AH20" i="54" s="1"/>
  <c r="AI20" i="54" s="1"/>
  <c r="AJ20" i="54" s="1"/>
  <c r="AK20" i="54" s="1"/>
  <c r="AL20" i="54" s="1"/>
  <c r="AM20" i="54" s="1"/>
  <c r="AN20" i="54" s="1"/>
  <c r="AO20" i="54" s="1"/>
  <c r="AP20" i="54" s="1"/>
  <c r="AQ20" i="54" s="1"/>
  <c r="AR20" i="54" s="1"/>
  <c r="AS20" i="54" s="1"/>
  <c r="AT20" i="54" s="1"/>
  <c r="AU20" i="54" s="1"/>
  <c r="AV20" i="54" s="1"/>
  <c r="AW20" i="54" s="1"/>
  <c r="AX20" i="54" s="1"/>
  <c r="AY20" i="54" s="1"/>
  <c r="AZ20" i="54" s="1"/>
  <c r="BA20" i="54" s="1"/>
  <c r="BB20" i="54" s="1"/>
  <c r="BC20" i="54" s="1"/>
  <c r="BD20" i="54" s="1"/>
  <c r="BE20" i="54" s="1"/>
  <c r="BF20" i="54" s="1"/>
  <c r="BG20" i="54" s="1"/>
  <c r="BH20" i="54" s="1"/>
  <c r="BI20" i="54" s="1"/>
  <c r="BJ20" i="54" s="1"/>
  <c r="BK20" i="54" s="1"/>
  <c r="BL20" i="54" s="1"/>
  <c r="BM20" i="54" s="1"/>
  <c r="BN20" i="54" s="1"/>
  <c r="BO20" i="54" s="1"/>
  <c r="Q12" i="54"/>
  <c r="P12" i="54"/>
  <c r="J11" i="54"/>
  <c r="L11" i="54"/>
  <c r="V74" i="45"/>
  <c r="G7" i="43" s="1"/>
  <c r="V136" i="45"/>
  <c r="G11" i="43" s="1"/>
  <c r="V151" i="45"/>
  <c r="G12" i="43" s="1"/>
  <c r="V39" i="45"/>
  <c r="G5" i="43" s="1"/>
  <c r="V106" i="45"/>
  <c r="G9" i="43" s="1"/>
  <c r="AG43" i="53"/>
  <c r="J115" i="45"/>
  <c r="J119" i="45"/>
  <c r="BD114" i="45"/>
  <c r="BB115" i="45"/>
  <c r="BD115" i="45" s="1"/>
  <c r="BD82" i="45"/>
  <c r="BB83" i="45"/>
  <c r="BD83" i="45" s="1"/>
  <c r="BD144" i="45"/>
  <c r="BB145" i="45"/>
  <c r="BD145" i="45" s="1"/>
  <c r="BD129" i="45"/>
  <c r="BB130" i="45"/>
  <c r="BD130" i="45" s="1"/>
  <c r="BD10" i="45"/>
  <c r="BB11" i="45"/>
  <c r="BD11" i="45" s="1"/>
  <c r="BD47" i="45"/>
  <c r="BB48" i="45"/>
  <c r="BD48" i="45" s="1"/>
  <c r="BB68" i="45"/>
  <c r="BD68" i="45" s="1"/>
  <c r="BD67" i="45"/>
  <c r="BB175" i="45"/>
  <c r="BD175" i="45" s="1"/>
  <c r="BD174" i="45"/>
  <c r="BB100" i="45"/>
  <c r="BD100" i="45" s="1"/>
  <c r="BD99" i="45"/>
  <c r="BB160" i="45"/>
  <c r="BD160" i="45" s="1"/>
  <c r="BD159" i="45"/>
  <c r="J175" i="45"/>
  <c r="J179" i="45"/>
  <c r="J160" i="45"/>
  <c r="J163" i="45"/>
  <c r="J118" i="45"/>
  <c r="J120" i="45"/>
  <c r="J180" i="45"/>
  <c r="J68" i="45"/>
  <c r="J130" i="45"/>
  <c r="J148" i="45"/>
  <c r="J85" i="45"/>
  <c r="J99" i="45"/>
  <c r="J144" i="45"/>
  <c r="J162" i="45"/>
  <c r="J12" i="45"/>
  <c r="J67" i="45"/>
  <c r="J177" i="45"/>
  <c r="J11" i="45"/>
  <c r="J114" i="45"/>
  <c r="J174" i="45"/>
  <c r="J83" i="45"/>
  <c r="J178" i="45"/>
  <c r="J176" i="45"/>
  <c r="J134" i="45"/>
  <c r="J145" i="45"/>
  <c r="J149" i="45"/>
  <c r="J146" i="45"/>
  <c r="J29" i="45"/>
  <c r="J19" i="45"/>
  <c r="J17" i="45"/>
  <c r="J15" i="45"/>
  <c r="J164" i="45"/>
  <c r="J159" i="45"/>
  <c r="J86" i="45"/>
  <c r="J129" i="45"/>
  <c r="J100" i="45"/>
  <c r="J147" i="45"/>
  <c r="J133" i="45"/>
  <c r="J132" i="45"/>
  <c r="J104" i="45"/>
  <c r="J102" i="45"/>
  <c r="J84" i="45"/>
  <c r="J72" i="45"/>
  <c r="J70" i="45"/>
  <c r="J47" i="45"/>
  <c r="J101" i="45"/>
  <c r="J103" i="45"/>
  <c r="J131" i="45"/>
  <c r="J116" i="45"/>
  <c r="J150" i="45"/>
  <c r="J69" i="45"/>
  <c r="J71" i="45"/>
  <c r="J117" i="45"/>
  <c r="J135" i="45"/>
  <c r="J161" i="45"/>
  <c r="J165" i="45"/>
  <c r="J87" i="45"/>
  <c r="J105" i="45"/>
  <c r="J73" i="45"/>
  <c r="J82" i="45"/>
  <c r="J49" i="45"/>
  <c r="J50" i="45"/>
  <c r="C39" i="45"/>
  <c r="J33" i="45"/>
  <c r="J32" i="45"/>
  <c r="J31" i="45"/>
  <c r="J30" i="45"/>
  <c r="J28" i="45"/>
  <c r="J16" i="45"/>
  <c r="Q20" i="54" l="1"/>
  <c r="P20" i="54"/>
  <c r="T11" i="54"/>
  <c r="O11" i="54"/>
  <c r="AH43" i="53"/>
  <c r="C200" i="45"/>
  <c r="BB28" i="45"/>
  <c r="BD106" i="45"/>
  <c r="K9" i="43" s="1"/>
  <c r="BD74" i="45"/>
  <c r="K7" i="43" s="1"/>
  <c r="BD136" i="45"/>
  <c r="K11" i="43" s="1"/>
  <c r="BD57" i="45"/>
  <c r="K6" i="43" s="1"/>
  <c r="BD151" i="45"/>
  <c r="K12" i="43" s="1"/>
  <c r="BD121" i="45"/>
  <c r="BD181" i="45"/>
  <c r="BD166" i="45"/>
  <c r="K13" i="43" s="1"/>
  <c r="BD20" i="45"/>
  <c r="BD91" i="45"/>
  <c r="K8" i="43" s="1"/>
  <c r="J181" i="45"/>
  <c r="J151" i="45"/>
  <c r="F12" i="43" s="1"/>
  <c r="J121" i="45"/>
  <c r="F10" i="43" s="1"/>
  <c r="J74" i="45"/>
  <c r="J106" i="45"/>
  <c r="J166" i="45"/>
  <c r="F13" i="43" s="1"/>
  <c r="J136" i="45"/>
  <c r="F11" i="43" s="1"/>
  <c r="J59" i="45"/>
  <c r="F6" i="43" s="1"/>
  <c r="J91" i="45"/>
  <c r="F8" i="43" s="1"/>
  <c r="J14" i="45"/>
  <c r="J39" i="45"/>
  <c r="J13" i="45"/>
  <c r="J18" i="45"/>
  <c r="Q11" i="54" l="1"/>
  <c r="Q26" i="54" s="1"/>
  <c r="P11" i="54"/>
  <c r="U11" i="54"/>
  <c r="AI43" i="53"/>
  <c r="L13" i="43"/>
  <c r="L11" i="43"/>
  <c r="BB29" i="45"/>
  <c r="BD29" i="45" s="1"/>
  <c r="BD28" i="45"/>
  <c r="L6" i="43"/>
  <c r="L12" i="43"/>
  <c r="K4" i="43"/>
  <c r="K19" i="43" s="1"/>
  <c r="K30" i="43" s="1"/>
  <c r="BF106" i="45"/>
  <c r="F9" i="43"/>
  <c r="L9" i="43" s="1"/>
  <c r="F5" i="43"/>
  <c r="BF121" i="45"/>
  <c r="K10" i="43"/>
  <c r="BF74" i="45"/>
  <c r="F7" i="43"/>
  <c r="F14" i="43"/>
  <c r="K14" i="43"/>
  <c r="BF136" i="45"/>
  <c r="BF59" i="45"/>
  <c r="BF151" i="45"/>
  <c r="BF181" i="45"/>
  <c r="BF166" i="45"/>
  <c r="V11" i="54" l="1"/>
  <c r="AJ43" i="53"/>
  <c r="BD38" i="45"/>
  <c r="L14" i="43"/>
  <c r="L10" i="43"/>
  <c r="L7" i="43"/>
  <c r="F20" i="43"/>
  <c r="W11" i="54" l="1"/>
  <c r="AK43" i="53"/>
  <c r="K5" i="43"/>
  <c r="BD200" i="45"/>
  <c r="BF39" i="45"/>
  <c r="F33" i="43"/>
  <c r="F26" i="43"/>
  <c r="F35" i="43" s="1"/>
  <c r="F25" i="43"/>
  <c r="F34" i="43" s="1"/>
  <c r="V10" i="45"/>
  <c r="V20" i="45" s="1"/>
  <c r="G4" i="43" s="1"/>
  <c r="AF20" i="45"/>
  <c r="H4" i="43" s="1"/>
  <c r="H19" i="43" s="1"/>
  <c r="H30" i="43" s="1"/>
  <c r="J10" i="45"/>
  <c r="X11" i="54" l="1"/>
  <c r="AL43" i="53"/>
  <c r="L5" i="43"/>
  <c r="K20" i="43"/>
  <c r="K17" i="43"/>
  <c r="G19" i="43"/>
  <c r="G30" i="43" s="1"/>
  <c r="I38" i="43"/>
  <c r="J38" i="43"/>
  <c r="I23" i="43"/>
  <c r="I31" i="43" s="1"/>
  <c r="I24" i="43"/>
  <c r="I32" i="43" s="1"/>
  <c r="K24" i="43"/>
  <c r="K32" i="43" s="1"/>
  <c r="K23" i="43"/>
  <c r="K31" i="43" s="1"/>
  <c r="J23" i="43"/>
  <c r="J31" i="43" s="1"/>
  <c r="J24" i="43"/>
  <c r="J32" i="43" s="1"/>
  <c r="AF200" i="45"/>
  <c r="J20" i="45"/>
  <c r="F4" i="43" s="1"/>
  <c r="F19" i="43" s="1"/>
  <c r="F30" i="43" s="1"/>
  <c r="Y11" i="54" l="1"/>
  <c r="AM43" i="53"/>
  <c r="K33" i="43"/>
  <c r="K38" i="43" s="1"/>
  <c r="K25" i="43"/>
  <c r="K34" i="43" s="1"/>
  <c r="K26" i="43"/>
  <c r="K35" i="43" s="1"/>
  <c r="L4" i="43"/>
  <c r="L19" i="43" s="1"/>
  <c r="G23" i="43"/>
  <c r="G31" i="43" s="1"/>
  <c r="G24" i="43"/>
  <c r="G32" i="43" s="1"/>
  <c r="I40" i="43"/>
  <c r="J40" i="43"/>
  <c r="J39" i="43"/>
  <c r="I39" i="43"/>
  <c r="BF20" i="45"/>
  <c r="J200" i="45"/>
  <c r="H17" i="43"/>
  <c r="Z11" i="54" l="1"/>
  <c r="AN43" i="53"/>
  <c r="K40" i="43"/>
  <c r="K39" i="43"/>
  <c r="L30" i="43"/>
  <c r="L23" i="43"/>
  <c r="L24" i="43"/>
  <c r="H38" i="43"/>
  <c r="H24" i="43"/>
  <c r="H32" i="43" s="1"/>
  <c r="H23" i="43"/>
  <c r="H31" i="43" s="1"/>
  <c r="F17" i="43"/>
  <c r="AA11" i="54" l="1"/>
  <c r="AO43" i="53"/>
  <c r="L32" i="43"/>
  <c r="L31" i="43"/>
  <c r="H40" i="43"/>
  <c r="F38" i="43"/>
  <c r="H39" i="43"/>
  <c r="F24" i="43"/>
  <c r="F32" i="43" s="1"/>
  <c r="F23" i="43"/>
  <c r="F31" i="43" s="1"/>
  <c r="AB11" i="54" l="1"/>
  <c r="AP43" i="53"/>
  <c r="F39" i="43"/>
  <c r="F40" i="43"/>
  <c r="M30" i="43"/>
  <c r="AC11" i="54" l="1"/>
  <c r="AQ43" i="53"/>
  <c r="M23" i="43"/>
  <c r="M31" i="43"/>
  <c r="AD11" i="54" l="1"/>
  <c r="AR43" i="53"/>
  <c r="AE11" i="54" l="1"/>
  <c r="AS43" i="53"/>
  <c r="AF11" i="54" l="1"/>
  <c r="AT43" i="53"/>
  <c r="AG11" i="54" l="1"/>
  <c r="AU43" i="53"/>
  <c r="AH11" i="54" l="1"/>
  <c r="AV43" i="53"/>
  <c r="AI11" i="54" l="1"/>
  <c r="AW43" i="53"/>
  <c r="AJ11" i="54" l="1"/>
  <c r="AX43" i="53"/>
  <c r="AK11" i="54" l="1"/>
  <c r="AY43" i="53"/>
  <c r="M17" i="51"/>
  <c r="AL11" i="54" l="1"/>
  <c r="AZ43" i="53"/>
  <c r="N8" i="51"/>
  <c r="V8" i="51" s="1"/>
  <c r="AM11" i="54" l="1"/>
  <c r="BA43" i="53"/>
  <c r="V17" i="51"/>
  <c r="N17" i="51"/>
  <c r="T8" i="51"/>
  <c r="T17" i="51" s="1"/>
  <c r="R8" i="51"/>
  <c r="R17" i="51" s="1"/>
  <c r="P8" i="51"/>
  <c r="P17" i="51" s="1"/>
  <c r="AN11" i="54" l="1"/>
  <c r="BB43" i="53"/>
  <c r="X8" i="51"/>
  <c r="AA8" i="51" s="1"/>
  <c r="F15" i="54" s="1"/>
  <c r="G15" i="54" s="1"/>
  <c r="H15" i="54" l="1"/>
  <c r="G26" i="54"/>
  <c r="AO11" i="54"/>
  <c r="BC43" i="53"/>
  <c r="AA17" i="51"/>
  <c r="M84" i="45"/>
  <c r="P84" i="45" s="1"/>
  <c r="Q84" i="45" s="1"/>
  <c r="R84" i="45" s="1"/>
  <c r="Y8" i="51"/>
  <c r="Y17" i="51" s="1"/>
  <c r="X17" i="51"/>
  <c r="J15" i="54" l="1"/>
  <c r="H26" i="54"/>
  <c r="AA19" i="51"/>
  <c r="AP11" i="54"/>
  <c r="U84" i="45"/>
  <c r="V84" i="45" s="1"/>
  <c r="V91" i="45" s="1"/>
  <c r="Q91" i="45"/>
  <c r="Q203" i="45" s="1"/>
  <c r="BD43" i="53"/>
  <c r="L15" i="54" l="1"/>
  <c r="J26" i="54"/>
  <c r="AQ11" i="54"/>
  <c r="G8" i="43"/>
  <c r="G20" i="43" s="1"/>
  <c r="L20" i="43" s="1"/>
  <c r="BF91" i="45"/>
  <c r="BF200" i="45" s="1"/>
  <c r="V200" i="45"/>
  <c r="BE43" i="53"/>
  <c r="T15" i="54" l="1"/>
  <c r="O15" i="54"/>
  <c r="L26" i="54"/>
  <c r="AR11" i="54"/>
  <c r="L8" i="43"/>
  <c r="L17" i="43" s="1"/>
  <c r="G33" i="43"/>
  <c r="L33" i="43" s="1"/>
  <c r="G17" i="43"/>
  <c r="BF43" i="53"/>
  <c r="G25" i="43"/>
  <c r="G34" i="43" s="1"/>
  <c r="G26" i="43"/>
  <c r="G35" i="43" s="1"/>
  <c r="U15" i="54" l="1"/>
  <c r="T25" i="54"/>
  <c r="P15" i="54"/>
  <c r="P26" i="54" s="1"/>
  <c r="O26" i="54"/>
  <c r="AS11" i="54"/>
  <c r="G38" i="43"/>
  <c r="BG43" i="53"/>
  <c r="L25" i="43"/>
  <c r="L38" i="43"/>
  <c r="L26" i="43"/>
  <c r="G40" i="43"/>
  <c r="G39" i="43"/>
  <c r="M19" i="43"/>
  <c r="C20" i="43"/>
  <c r="C19" i="43"/>
  <c r="V15" i="54" l="1"/>
  <c r="U25" i="54"/>
  <c r="AT11" i="54"/>
  <c r="BH43" i="53"/>
  <c r="L34" i="43"/>
  <c r="L39" i="43" s="1"/>
  <c r="L35" i="43"/>
  <c r="L40" i="43" s="1"/>
  <c r="M33" i="43"/>
  <c r="M25" i="43"/>
  <c r="N23" i="43" s="1"/>
  <c r="L27" i="43"/>
  <c r="W15" i="54" l="1"/>
  <c r="V25" i="54"/>
  <c r="AU11" i="54"/>
  <c r="BI43" i="53"/>
  <c r="N38" i="43"/>
  <c r="L36" i="43"/>
  <c r="M34" i="43"/>
  <c r="N32" i="43" s="1"/>
  <c r="M39" i="43"/>
  <c r="M38" i="43"/>
  <c r="X15" i="54" l="1"/>
  <c r="W25" i="54"/>
  <c r="AV11" i="54"/>
  <c r="BJ43" i="53"/>
  <c r="Y15" i="54" l="1"/>
  <c r="X25" i="54"/>
  <c r="AW11" i="54"/>
  <c r="BK43" i="53"/>
  <c r="Z15" i="54" l="1"/>
  <c r="Y25" i="54"/>
  <c r="AX11" i="54"/>
  <c r="BL43" i="53"/>
  <c r="AA15" i="54" l="1"/>
  <c r="Z25" i="54"/>
  <c r="AY11" i="54"/>
  <c r="BM43" i="53"/>
  <c r="AB15" i="54" l="1"/>
  <c r="AA25" i="54"/>
  <c r="AZ11" i="54"/>
  <c r="BN43" i="53"/>
  <c r="AC15" i="54" l="1"/>
  <c r="AB25" i="54"/>
  <c r="BA11" i="54"/>
  <c r="BO43" i="53"/>
  <c r="AD15" i="54" l="1"/>
  <c r="AC25" i="54"/>
  <c r="BB11" i="54"/>
  <c r="BP43" i="53"/>
  <c r="BQ11" i="53"/>
  <c r="AE15" i="54" l="1"/>
  <c r="AD25" i="54"/>
  <c r="BC11" i="54"/>
  <c r="BP20" i="54"/>
  <c r="BQ20" i="54" s="1"/>
  <c r="BR20" i="54" s="1"/>
  <c r="BS20" i="54" s="1"/>
  <c r="BT20" i="54" s="1"/>
  <c r="BU20" i="54" s="1"/>
  <c r="BV20" i="54" s="1"/>
  <c r="BW20" i="54" s="1"/>
  <c r="BX20" i="54" s="1"/>
  <c r="BY20" i="54" s="1"/>
  <c r="BZ20" i="54" s="1"/>
  <c r="CA20" i="54" s="1"/>
  <c r="CB20" i="54" s="1"/>
  <c r="CC20" i="54" s="1"/>
  <c r="CD20" i="54" s="1"/>
  <c r="CE20" i="54" s="1"/>
  <c r="CF20" i="54" s="1"/>
  <c r="CG20" i="54" s="1"/>
  <c r="CH20" i="54" s="1"/>
  <c r="CI20" i="54" s="1"/>
  <c r="CJ20" i="54" s="1"/>
  <c r="CK20" i="54" s="1"/>
  <c r="CL20" i="54" s="1"/>
  <c r="CM20" i="54" s="1"/>
  <c r="CN20" i="54" s="1"/>
  <c r="CO20" i="54" s="1"/>
  <c r="CP20" i="54" s="1"/>
  <c r="CQ20" i="54" s="1"/>
  <c r="CR20" i="54" s="1"/>
  <c r="CS20" i="54" s="1"/>
  <c r="CT20" i="54" s="1"/>
  <c r="CU20" i="54" s="1"/>
  <c r="CV20" i="54" s="1"/>
  <c r="CW20" i="54" s="1"/>
  <c r="CX20" i="54" s="1"/>
  <c r="CY20" i="54" s="1"/>
  <c r="CZ20" i="54" s="1"/>
  <c r="DA20" i="54" s="1"/>
  <c r="DB20" i="54" s="1"/>
  <c r="DC20" i="54" s="1"/>
  <c r="DD20" i="54" s="1"/>
  <c r="DE20" i="54" s="1"/>
  <c r="DF20" i="54" s="1"/>
  <c r="DG20" i="54" s="1"/>
  <c r="DH20" i="54" s="1"/>
  <c r="DI20" i="54" s="1"/>
  <c r="DJ20" i="54" s="1"/>
  <c r="DK20" i="54" s="1"/>
  <c r="DL20" i="54" s="1"/>
  <c r="DM20" i="54" s="1"/>
  <c r="DN20" i="54" s="1"/>
  <c r="DO20" i="54" s="1"/>
  <c r="DP20" i="54" s="1"/>
  <c r="DQ20" i="54" s="1"/>
  <c r="DR20" i="54" s="1"/>
  <c r="DS20" i="54" s="1"/>
  <c r="DT20" i="54" s="1"/>
  <c r="DU20" i="54" s="1"/>
  <c r="DV20" i="54" s="1"/>
  <c r="DW20" i="54" s="1"/>
  <c r="DX20" i="54" s="1"/>
  <c r="DY20" i="54" s="1"/>
  <c r="DZ20" i="54" s="1"/>
  <c r="EA20" i="54" s="1"/>
  <c r="EB20" i="54" s="1"/>
  <c r="EC20" i="54" s="1"/>
  <c r="ED20" i="54" s="1"/>
  <c r="EE20" i="54" s="1"/>
  <c r="EF20" i="54" s="1"/>
  <c r="EG20" i="54" s="1"/>
  <c r="EH20" i="54" s="1"/>
  <c r="EI20" i="54" s="1"/>
  <c r="EJ20" i="54" s="1"/>
  <c r="EK20" i="54" s="1"/>
  <c r="EL20" i="54" s="1"/>
  <c r="EM20" i="54" s="1"/>
  <c r="EN20" i="54" s="1"/>
  <c r="EO20" i="54" s="1"/>
  <c r="EP20" i="54" s="1"/>
  <c r="EQ20" i="54" s="1"/>
  <c r="ER20" i="54" s="1"/>
  <c r="ES20" i="54" s="1"/>
  <c r="ET20" i="54" s="1"/>
  <c r="EU20" i="54" s="1"/>
  <c r="BQ43" i="53"/>
  <c r="BR11" i="53"/>
  <c r="AF15" i="54" l="1"/>
  <c r="AE25" i="54"/>
  <c r="BD11" i="54"/>
  <c r="BR43" i="53"/>
  <c r="BS11" i="53"/>
  <c r="AG15" i="54" l="1"/>
  <c r="AF25" i="54"/>
  <c r="BE11" i="54"/>
  <c r="BS43" i="53"/>
  <c r="BT11" i="53"/>
  <c r="AH15" i="54" l="1"/>
  <c r="AG25" i="54"/>
  <c r="BF11" i="54"/>
  <c r="BT43" i="53"/>
  <c r="BU11" i="53"/>
  <c r="AI15" i="54" l="1"/>
  <c r="AH25" i="54"/>
  <c r="BG11" i="54"/>
  <c r="BU43" i="53"/>
  <c r="BV11" i="53"/>
  <c r="AJ15" i="54" l="1"/>
  <c r="AI25" i="54"/>
  <c r="BH11" i="54"/>
  <c r="BV43" i="53"/>
  <c r="BW11" i="53"/>
  <c r="AK15" i="54" l="1"/>
  <c r="AJ25" i="54"/>
  <c r="BI11" i="54"/>
  <c r="BW43" i="53"/>
  <c r="BX11" i="53"/>
  <c r="AL15" i="54" l="1"/>
  <c r="AK25" i="54"/>
  <c r="BJ11" i="54"/>
  <c r="BX43" i="53"/>
  <c r="BY11" i="53"/>
  <c r="AM15" i="54" l="1"/>
  <c r="AL25" i="54"/>
  <c r="BK11" i="54"/>
  <c r="BY43" i="53"/>
  <c r="BZ11" i="53"/>
  <c r="AN15" i="54" l="1"/>
  <c r="AM25" i="54"/>
  <c r="BL11" i="54"/>
  <c r="BZ43" i="53"/>
  <c r="CA11" i="53"/>
  <c r="AO15" i="54" l="1"/>
  <c r="AN25" i="54"/>
  <c r="BM11" i="54"/>
  <c r="CA43" i="53"/>
  <c r="CB11" i="53"/>
  <c r="AP15" i="54" l="1"/>
  <c r="AO25" i="54"/>
  <c r="BN11" i="54"/>
  <c r="CB43" i="53"/>
  <c r="CC11" i="53"/>
  <c r="AQ15" i="54" l="1"/>
  <c r="AP25" i="54"/>
  <c r="BO11" i="54"/>
  <c r="CC43" i="53"/>
  <c r="CD11" i="53"/>
  <c r="AR15" i="54" l="1"/>
  <c r="AQ25" i="54"/>
  <c r="BP11" i="54"/>
  <c r="CD43" i="53"/>
  <c r="CE11" i="53"/>
  <c r="AS15" i="54" l="1"/>
  <c r="AR25" i="54"/>
  <c r="BQ11" i="54"/>
  <c r="CE43" i="53"/>
  <c r="CF11" i="53"/>
  <c r="AT15" i="54" l="1"/>
  <c r="AS25" i="54"/>
  <c r="BR11" i="54"/>
  <c r="CF43" i="53"/>
  <c r="CG11" i="53"/>
  <c r="AU15" i="54" l="1"/>
  <c r="AT25" i="54"/>
  <c r="BS11" i="54"/>
  <c r="CG43" i="53"/>
  <c r="CH11" i="53"/>
  <c r="AV15" i="54" l="1"/>
  <c r="AU25" i="54"/>
  <c r="BT11" i="54"/>
  <c r="CH43" i="53"/>
  <c r="CI11" i="53"/>
  <c r="AW15" i="54" l="1"/>
  <c r="AV25" i="54"/>
  <c r="BU11" i="54"/>
  <c r="CI43" i="53"/>
  <c r="CJ11" i="53"/>
  <c r="AX15" i="54" l="1"/>
  <c r="AW25" i="54"/>
  <c r="BV11" i="54"/>
  <c r="CJ43" i="53"/>
  <c r="CK11" i="53"/>
  <c r="AY15" i="54" l="1"/>
  <c r="AX25" i="54"/>
  <c r="BW11" i="54"/>
  <c r="CK43" i="53"/>
  <c r="CL11" i="53"/>
  <c r="AZ15" i="54" l="1"/>
  <c r="AY25" i="54"/>
  <c r="BX11" i="54"/>
  <c r="CL43" i="53"/>
  <c r="CM11" i="53"/>
  <c r="BA15" i="54" l="1"/>
  <c r="AZ25" i="54"/>
  <c r="BY11" i="54"/>
  <c r="CM43" i="53"/>
  <c r="CN11" i="53"/>
  <c r="BB15" i="54" l="1"/>
  <c r="BA25" i="54"/>
  <c r="BZ11" i="54"/>
  <c r="CN43" i="53"/>
  <c r="CO11" i="53"/>
  <c r="BC15" i="54" l="1"/>
  <c r="BB25" i="54"/>
  <c r="CA11" i="54"/>
  <c r="CO43" i="53"/>
  <c r="CP11" i="53"/>
  <c r="BD15" i="54" l="1"/>
  <c r="BC25" i="54"/>
  <c r="CB11" i="54"/>
  <c r="CP43" i="53"/>
  <c r="CQ11" i="53"/>
  <c r="BE15" i="54" l="1"/>
  <c r="BD25" i="54"/>
  <c r="CC11" i="54"/>
  <c r="CQ43" i="53"/>
  <c r="CR11" i="53"/>
  <c r="BF15" i="54" l="1"/>
  <c r="BE25" i="54"/>
  <c r="CD11" i="54"/>
  <c r="CR43" i="53"/>
  <c r="CS11" i="53"/>
  <c r="BG15" i="54" l="1"/>
  <c r="BF25" i="54"/>
  <c r="CE11" i="54"/>
  <c r="CS43" i="53"/>
  <c r="CT11" i="53"/>
  <c r="BH15" i="54" l="1"/>
  <c r="BG25" i="54"/>
  <c r="CF11" i="54"/>
  <c r="CT43" i="53"/>
  <c r="CU11" i="53"/>
  <c r="BI15" i="54" l="1"/>
  <c r="BH25" i="54"/>
  <c r="CG11" i="54"/>
  <c r="CU43" i="53"/>
  <c r="CV11" i="53"/>
  <c r="BJ15" i="54" l="1"/>
  <c r="BI25" i="54"/>
  <c r="CH11" i="54"/>
  <c r="CV43" i="53"/>
  <c r="CW11" i="53"/>
  <c r="BK15" i="54" l="1"/>
  <c r="BJ25" i="54"/>
  <c r="CI11" i="54"/>
  <c r="CW43" i="53"/>
  <c r="CX11" i="53"/>
  <c r="BL15" i="54" l="1"/>
  <c r="BK25" i="54"/>
  <c r="CJ11" i="54"/>
  <c r="CX43" i="53"/>
  <c r="CY11" i="53"/>
  <c r="BM15" i="54" l="1"/>
  <c r="BL25" i="54"/>
  <c r="CK11" i="54"/>
  <c r="CY43" i="53"/>
  <c r="CZ11" i="53"/>
  <c r="BN15" i="54" l="1"/>
  <c r="BM25" i="54"/>
  <c r="CL11" i="54"/>
  <c r="CZ43" i="53"/>
  <c r="DA11" i="53"/>
  <c r="BO15" i="54" l="1"/>
  <c r="BN25" i="54"/>
  <c r="CM11" i="54"/>
  <c r="DA43" i="53"/>
  <c r="DB11" i="53"/>
  <c r="BP15" i="54" l="1"/>
  <c r="BO25" i="54"/>
  <c r="CN11" i="54"/>
  <c r="DB43" i="53"/>
  <c r="DC11" i="53"/>
  <c r="BQ15" i="54" l="1"/>
  <c r="BP25" i="54"/>
  <c r="CO11" i="54"/>
  <c r="DC43" i="53"/>
  <c r="DD11" i="53"/>
  <c r="BR15" i="54" l="1"/>
  <c r="BQ25" i="54"/>
  <c r="CP11" i="54"/>
  <c r="DD43" i="53"/>
  <c r="DE11" i="53"/>
  <c r="BS15" i="54" l="1"/>
  <c r="BR25" i="54"/>
  <c r="CQ11" i="54"/>
  <c r="DE43" i="53"/>
  <c r="DF11" i="53"/>
  <c r="BT15" i="54" l="1"/>
  <c r="BS25" i="54"/>
  <c r="CR11" i="54"/>
  <c r="DF43" i="53"/>
  <c r="DG11" i="53"/>
  <c r="BU15" i="54" l="1"/>
  <c r="BT25" i="54"/>
  <c r="CS11" i="54"/>
  <c r="DG43" i="53"/>
  <c r="DH11" i="53"/>
  <c r="BV15" i="54" l="1"/>
  <c r="BU25" i="54"/>
  <c r="CT11" i="54"/>
  <c r="DH43" i="53"/>
  <c r="DI11" i="53"/>
  <c r="BW15" i="54" l="1"/>
  <c r="BV25" i="54"/>
  <c r="CU11" i="54"/>
  <c r="DI43" i="53"/>
  <c r="DJ11" i="53"/>
  <c r="BX15" i="54" l="1"/>
  <c r="BW25" i="54"/>
  <c r="CV11" i="54"/>
  <c r="DJ43" i="53"/>
  <c r="DK11" i="53"/>
  <c r="BY15" i="54" l="1"/>
  <c r="BX25" i="54"/>
  <c r="CW11" i="54"/>
  <c r="DK43" i="53"/>
  <c r="DL11" i="53"/>
  <c r="BZ15" i="54" l="1"/>
  <c r="BY25" i="54"/>
  <c r="CX11" i="54"/>
  <c r="DL43" i="53"/>
  <c r="DM11" i="53"/>
  <c r="CA15" i="54" l="1"/>
  <c r="BZ25" i="54"/>
  <c r="CY11" i="54"/>
  <c r="DM43" i="53"/>
  <c r="DN11" i="53"/>
  <c r="CB15" i="54" l="1"/>
  <c r="CA25" i="54"/>
  <c r="CZ11" i="54"/>
  <c r="DN43" i="53"/>
  <c r="DO11" i="53"/>
  <c r="CC15" i="54" l="1"/>
  <c r="CB25" i="54"/>
  <c r="DA11" i="54"/>
  <c r="DO43" i="53"/>
  <c r="DP11" i="53"/>
  <c r="CD15" i="54" l="1"/>
  <c r="CC25" i="54"/>
  <c r="DB11" i="54"/>
  <c r="DP43" i="53"/>
  <c r="DQ11" i="53"/>
  <c r="CE15" i="54" l="1"/>
  <c r="CD25" i="54"/>
  <c r="DC11" i="54"/>
  <c r="DQ43" i="53"/>
  <c r="DR11" i="53"/>
  <c r="CF15" i="54" l="1"/>
  <c r="CE25" i="54"/>
  <c r="DD11" i="54"/>
  <c r="DR43" i="53"/>
  <c r="DS11" i="53"/>
  <c r="CG15" i="54" l="1"/>
  <c r="CF25" i="54"/>
  <c r="DE11" i="54"/>
  <c r="DS43" i="53"/>
  <c r="DT11" i="53"/>
  <c r="CH15" i="54" l="1"/>
  <c r="CG25" i="54"/>
  <c r="DF11" i="54"/>
  <c r="DT43" i="53"/>
  <c r="DU11" i="53"/>
  <c r="CI15" i="54" l="1"/>
  <c r="CH25" i="54"/>
  <c r="DG11" i="54"/>
  <c r="DU43" i="53"/>
  <c r="DV11" i="53"/>
  <c r="CJ15" i="54" l="1"/>
  <c r="CI25" i="54"/>
  <c r="DH11" i="54"/>
  <c r="DV43" i="53"/>
  <c r="DW11" i="53"/>
  <c r="CK15" i="54" l="1"/>
  <c r="CJ25" i="54"/>
  <c r="DI11" i="54"/>
  <c r="DW43" i="53"/>
  <c r="DX11" i="53"/>
  <c r="CL15" i="54" l="1"/>
  <c r="CK25" i="54"/>
  <c r="DJ11" i="54"/>
  <c r="DX43" i="53"/>
  <c r="DY11" i="53"/>
  <c r="CM15" i="54" l="1"/>
  <c r="CL25" i="54"/>
  <c r="DK11" i="54"/>
  <c r="DY43" i="53"/>
  <c r="DZ11" i="53"/>
  <c r="CN15" i="54" l="1"/>
  <c r="CM25" i="54"/>
  <c r="DL11" i="54"/>
  <c r="DZ43" i="53"/>
  <c r="EA11" i="53"/>
  <c r="CO15" i="54" l="1"/>
  <c r="CN25" i="54"/>
  <c r="DM11" i="54"/>
  <c r="EA43" i="53"/>
  <c r="EB11" i="53"/>
  <c r="CP15" i="54" l="1"/>
  <c r="CO25" i="54"/>
  <c r="DN11" i="54"/>
  <c r="EB43" i="53"/>
  <c r="EC11" i="53"/>
  <c r="CQ15" i="54" l="1"/>
  <c r="CP25" i="54"/>
  <c r="DO11" i="54"/>
  <c r="EC43" i="53"/>
  <c r="ED11" i="53"/>
  <c r="CR15" i="54" l="1"/>
  <c r="CQ25" i="54"/>
  <c r="DP11" i="54"/>
  <c r="ED43" i="53"/>
  <c r="EE11" i="53"/>
  <c r="CS15" i="54" l="1"/>
  <c r="CR25" i="54"/>
  <c r="DQ11" i="54"/>
  <c r="EE43" i="53"/>
  <c r="EF11" i="53"/>
  <c r="CT15" i="54" l="1"/>
  <c r="CS25" i="54"/>
  <c r="DR11" i="54"/>
  <c r="EF43" i="53"/>
  <c r="EG11" i="53"/>
  <c r="CU15" i="54" l="1"/>
  <c r="CT25" i="54"/>
  <c r="DS11" i="54"/>
  <c r="EG43" i="53"/>
  <c r="EH11" i="53"/>
  <c r="CV15" i="54" l="1"/>
  <c r="CU25" i="54"/>
  <c r="DT11" i="54"/>
  <c r="EH43" i="53"/>
  <c r="EI11" i="53"/>
  <c r="CW15" i="54" l="1"/>
  <c r="CV25" i="54"/>
  <c r="DU11" i="54"/>
  <c r="EI43" i="53"/>
  <c r="EJ11" i="53"/>
  <c r="CX15" i="54" l="1"/>
  <c r="CW25" i="54"/>
  <c r="DV11" i="54"/>
  <c r="EJ43" i="53"/>
  <c r="EK11" i="53"/>
  <c r="CY15" i="54" l="1"/>
  <c r="CX25" i="54"/>
  <c r="DW11" i="54"/>
  <c r="EK43" i="53"/>
  <c r="EL11" i="53"/>
  <c r="CZ15" i="54" l="1"/>
  <c r="CY25" i="54"/>
  <c r="DX11" i="54"/>
  <c r="EL43" i="53"/>
  <c r="EM11" i="53"/>
  <c r="DA15" i="54" l="1"/>
  <c r="CZ25" i="54"/>
  <c r="DY11" i="54"/>
  <c r="EM43" i="53"/>
  <c r="EN11" i="53"/>
  <c r="DB15" i="54" l="1"/>
  <c r="DA25" i="54"/>
  <c r="DZ11" i="54"/>
  <c r="EN43" i="53"/>
  <c r="EO11" i="53"/>
  <c r="DC15" i="54" l="1"/>
  <c r="DB25" i="54"/>
  <c r="EA11" i="54"/>
  <c r="EO43" i="53"/>
  <c r="EP11" i="53"/>
  <c r="DD15" i="54" l="1"/>
  <c r="DC25" i="54"/>
  <c r="EB11" i="54"/>
  <c r="EP43" i="53"/>
  <c r="EQ11" i="53"/>
  <c r="DE15" i="54" l="1"/>
  <c r="DD25" i="54"/>
  <c r="EC11" i="54"/>
  <c r="EQ43" i="53"/>
  <c r="ER11" i="53"/>
  <c r="DF15" i="54" l="1"/>
  <c r="DE25" i="54"/>
  <c r="ED11" i="54"/>
  <c r="ER43" i="53"/>
  <c r="ES11" i="53"/>
  <c r="DG15" i="54" l="1"/>
  <c r="DF25" i="54"/>
  <c r="EE11" i="54"/>
  <c r="ES43" i="53"/>
  <c r="ET11" i="53"/>
  <c r="DH15" i="54" l="1"/>
  <c r="DG25" i="54"/>
  <c r="EF11" i="54"/>
  <c r="ET43" i="53"/>
  <c r="EU11" i="53"/>
  <c r="EU43" i="53" s="1"/>
  <c r="DI15" i="54" l="1"/>
  <c r="DH25" i="54"/>
  <c r="EG11" i="54"/>
  <c r="DJ15" i="54" l="1"/>
  <c r="DI25" i="54"/>
  <c r="EH11" i="54"/>
  <c r="DK15" i="54" l="1"/>
  <c r="DJ25" i="54"/>
  <c r="EI11" i="54"/>
  <c r="DL15" i="54" l="1"/>
  <c r="DK25" i="54"/>
  <c r="EJ11" i="54"/>
  <c r="DM15" i="54" l="1"/>
  <c r="DL25" i="54"/>
  <c r="EK11" i="54"/>
  <c r="DN15" i="54" l="1"/>
  <c r="DM25" i="54"/>
  <c r="EL11" i="54"/>
  <c r="DO15" i="54" l="1"/>
  <c r="DN25" i="54"/>
  <c r="EM11" i="54"/>
  <c r="DP15" i="54" l="1"/>
  <c r="DO25" i="54"/>
  <c r="EN11" i="54"/>
  <c r="DQ15" i="54" l="1"/>
  <c r="DP25" i="54"/>
  <c r="EO11" i="54"/>
  <c r="DR15" i="54" l="1"/>
  <c r="DQ25" i="54"/>
  <c r="EP11" i="54"/>
  <c r="DS15" i="54" l="1"/>
  <c r="DR25" i="54"/>
  <c r="EQ11" i="54"/>
  <c r="DT15" i="54" l="1"/>
  <c r="DS25" i="54"/>
  <c r="ER11" i="54"/>
  <c r="DU15" i="54" l="1"/>
  <c r="DT25" i="54"/>
  <c r="ES11" i="54"/>
  <c r="DV15" i="54" l="1"/>
  <c r="DU25" i="54"/>
  <c r="ET11" i="54"/>
  <c r="DW15" i="54" l="1"/>
  <c r="DV25" i="54"/>
  <c r="EU11" i="54"/>
  <c r="DX15" i="54" l="1"/>
  <c r="DW25" i="54"/>
  <c r="DY15" i="54" l="1"/>
  <c r="DX25" i="54"/>
  <c r="DZ15" i="54" l="1"/>
  <c r="DY25" i="54"/>
  <c r="EA15" i="54" l="1"/>
  <c r="DZ25" i="54"/>
  <c r="EB15" i="54" l="1"/>
  <c r="EA25" i="54"/>
  <c r="EC15" i="54" l="1"/>
  <c r="EB25" i="54"/>
  <c r="ED15" i="54" l="1"/>
  <c r="EC25" i="54"/>
  <c r="EE15" i="54" l="1"/>
  <c r="ED25" i="54"/>
  <c r="EF15" i="54" l="1"/>
  <c r="EE25" i="54"/>
  <c r="EG15" i="54" l="1"/>
  <c r="EF25" i="54"/>
  <c r="EH15" i="54" l="1"/>
  <c r="EG25" i="54"/>
  <c r="EI15" i="54" l="1"/>
  <c r="EH25" i="54"/>
  <c r="EJ15" i="54" l="1"/>
  <c r="EI25" i="54"/>
  <c r="EK15" i="54" l="1"/>
  <c r="EJ25" i="54"/>
  <c r="EL15" i="54" l="1"/>
  <c r="EK25" i="54"/>
  <c r="EM15" i="54" l="1"/>
  <c r="EL25" i="54"/>
  <c r="EN15" i="54" l="1"/>
  <c r="EM25" i="54"/>
  <c r="EO15" i="54" l="1"/>
  <c r="EN25" i="54"/>
  <c r="EP15" i="54" l="1"/>
  <c r="EO25" i="54"/>
  <c r="EQ15" i="54" l="1"/>
  <c r="EP25" i="54"/>
  <c r="ER15" i="54" l="1"/>
  <c r="EQ25" i="54"/>
  <c r="ES15" i="54" l="1"/>
  <c r="ER25" i="54"/>
  <c r="ET15" i="54" l="1"/>
  <c r="ES25" i="54"/>
  <c r="EU15" i="54" l="1"/>
  <c r="EU25" i="54" s="1"/>
  <c r="ET25" i="54"/>
</calcChain>
</file>

<file path=xl/sharedStrings.xml><?xml version="1.0" encoding="utf-8"?>
<sst xmlns="http://schemas.openxmlformats.org/spreadsheetml/2006/main" count="2065" uniqueCount="477">
  <si>
    <t>Personal</t>
  </si>
  <si>
    <t>IVA</t>
  </si>
  <si>
    <t>Combustible</t>
  </si>
  <si>
    <t>TOTAL</t>
  </si>
  <si>
    <t>Total Anual</t>
  </si>
  <si>
    <t>Equip</t>
  </si>
  <si>
    <t xml:space="preserve"> núm. </t>
  </si>
  <si>
    <t>Anys</t>
  </si>
  <si>
    <t>Preu</t>
  </si>
  <si>
    <t>Equips</t>
  </si>
  <si>
    <t>1.- Cost de Personal</t>
  </si>
  <si>
    <t>Categoria</t>
  </si>
  <si>
    <t>%</t>
  </si>
  <si>
    <t>dies de Servei</t>
  </si>
  <si>
    <t>Preu Unitari</t>
  </si>
  <si>
    <t xml:space="preserve">Torn de </t>
  </si>
  <si>
    <t xml:space="preserve">Cost </t>
  </si>
  <si>
    <t>parcial</t>
  </si>
  <si>
    <t>Total</t>
  </si>
  <si>
    <t>(€/jornada)</t>
  </si>
  <si>
    <t>treball</t>
  </si>
  <si>
    <t>Anual</t>
  </si>
  <si>
    <t>Matí</t>
  </si>
  <si>
    <t>Bufador</t>
  </si>
  <si>
    <t>Assegurances</t>
  </si>
  <si>
    <t>Encarregat</t>
  </si>
  <si>
    <t>Interès</t>
  </si>
  <si>
    <t>Inversió (€ totals)</t>
  </si>
  <si>
    <t>amortització</t>
  </si>
  <si>
    <t>Ut. (€/any)</t>
  </si>
  <si>
    <t xml:space="preserve">Total </t>
  </si>
  <si>
    <t>4 ANYS</t>
  </si>
  <si>
    <t>8 ANYS</t>
  </si>
  <si>
    <t>Unitats</t>
  </si>
  <si>
    <t>Oficial 1a</t>
  </si>
  <si>
    <t>Oficial 2a</t>
  </si>
  <si>
    <t>Especialista 1a</t>
  </si>
  <si>
    <t>Especialista 2a</t>
  </si>
  <si>
    <t>Especialista 3a</t>
  </si>
  <si>
    <t>Peó</t>
  </si>
  <si>
    <t>Servei de manteniment i neteja de l'espai verd urbà</t>
  </si>
  <si>
    <t>CONCEPTE</t>
  </si>
  <si>
    <t>SUPERFICIES</t>
  </si>
  <si>
    <t>UT.</t>
  </si>
  <si>
    <t>Amortització i finançament maquinària</t>
  </si>
  <si>
    <t>Manteniment</t>
  </si>
  <si>
    <t>m2</t>
  </si>
  <si>
    <t>Superficies plantades</t>
  </si>
  <si>
    <t>Planta  de temporada i vivaç</t>
  </si>
  <si>
    <t>Arbrat</t>
  </si>
  <si>
    <t>u.</t>
  </si>
  <si>
    <t>Plantació arbrat</t>
  </si>
  <si>
    <t>Reg plantacions</t>
  </si>
  <si>
    <t>Prats, solars i zones marginals</t>
  </si>
  <si>
    <t xml:space="preserve">Paviments </t>
  </si>
  <si>
    <t xml:space="preserve">Neteja </t>
  </si>
  <si>
    <t>Jardineria</t>
  </si>
  <si>
    <t>DG Neteja</t>
  </si>
  <si>
    <t>DG Jardineria</t>
  </si>
  <si>
    <t>BI Neteja</t>
  </si>
  <si>
    <t>BI Jardineria</t>
  </si>
  <si>
    <t xml:space="preserve">IVA Neteja </t>
  </si>
  <si>
    <t>IVA Jardineria</t>
  </si>
  <si>
    <t xml:space="preserve">COST PARCIAL </t>
  </si>
  <si>
    <t>2.- Amortització i finançament maquinària</t>
  </si>
  <si>
    <t>3.- Combustible</t>
  </si>
  <si>
    <t>4.- Manteniment</t>
  </si>
  <si>
    <t>5.- Assegurances</t>
  </si>
  <si>
    <t>6.- Compres</t>
  </si>
  <si>
    <t>Cost</t>
  </si>
  <si>
    <t>Neteja de l'espai verd urbà</t>
  </si>
  <si>
    <t>Gespes i prats amb reg</t>
  </si>
  <si>
    <t>Manteniment de les plantacions de les jardineres</t>
  </si>
  <si>
    <t>Instal·lacions de reg i fonts ornamentals</t>
  </si>
  <si>
    <t>VALORACIÓ DE COSTOS DE NETEJA I MANTENIMENT DE PARCS, JARDINS I ESPAIS VERDS DE VILAFRANCA</t>
  </si>
  <si>
    <t>% jornada</t>
  </si>
  <si>
    <t>Cotitza</t>
  </si>
  <si>
    <t>sí</t>
  </si>
  <si>
    <t>no</t>
  </si>
  <si>
    <t>Especialista 2a (parcial)</t>
  </si>
  <si>
    <t>Especialista 3a (parcial)</t>
  </si>
  <si>
    <t>Peó (parcial)</t>
  </si>
  <si>
    <t>1 - NETEJA DE L'ESPAI VERD URBÀ</t>
  </si>
  <si>
    <t>2 - SUPERFÍCIES PLANTADES</t>
  </si>
  <si>
    <t>3 - GESPES I PRATS AMB REG</t>
  </si>
  <si>
    <t>4 - PLANTA DE TEMPORADA I VIVAÇ</t>
  </si>
  <si>
    <t>5 - ARBRAT</t>
  </si>
  <si>
    <t>7 - MANTENIMENT DE LES PLANTES DE LES JARDINERES</t>
  </si>
  <si>
    <t>8  - REG PLANTACIONS</t>
  </si>
  <si>
    <t>9 - PRATS, SOLARS I ZONES MARGINALS</t>
  </si>
  <si>
    <t>10 - PAVIMENTS</t>
  </si>
  <si>
    <t>11 - INSTAL·LACIONS DE REG I FONTS ORNAMENTALS</t>
  </si>
  <si>
    <t>Matrícula</t>
  </si>
  <si>
    <t>Quota 
Anual</t>
  </si>
  <si>
    <t>Camió caixa oberta doble cabina volquet</t>
  </si>
  <si>
    <t>Furgoneta 6 places</t>
  </si>
  <si>
    <t>Vehicle elèctric</t>
  </si>
  <si>
    <t>Desbrossadora</t>
  </si>
  <si>
    <t xml:space="preserve">DESCRIPCIÓ                             MAQUINÀRIA / VEHICLE                  </t>
  </si>
  <si>
    <t>Marca</t>
  </si>
  <si>
    <t>Model</t>
  </si>
  <si>
    <t>NUM BASTIDOR</t>
  </si>
  <si>
    <t>HORES / KM
NOV 2019</t>
  </si>
  <si>
    <t>Anys 
Amort.</t>
  </si>
  <si>
    <t>Any 1</t>
  </si>
  <si>
    <t>Total
Any 1</t>
  </si>
  <si>
    <t>Any 2</t>
  </si>
  <si>
    <t>Total
Any 2</t>
  </si>
  <si>
    <t>Any 3</t>
  </si>
  <si>
    <t>Total
Any 3</t>
  </si>
  <si>
    <t>Any 4</t>
  </si>
  <si>
    <t>Total
Any 4</t>
  </si>
  <si>
    <t>Mini tractor segadora desbrossadora per grans superfícies de prat</t>
  </si>
  <si>
    <t>E 8794 BGS</t>
  </si>
  <si>
    <t>ANTONIO CARRARO</t>
  </si>
  <si>
    <t>TIGER 4400</t>
  </si>
  <si>
    <t>GASOIL</t>
  </si>
  <si>
    <t>T17402812452</t>
  </si>
  <si>
    <t>340 H</t>
  </si>
  <si>
    <t>3630 KVZ</t>
  </si>
  <si>
    <t>NISSAN</t>
  </si>
  <si>
    <t>NT400</t>
  </si>
  <si>
    <t>VWADXTF24K7222257</t>
  </si>
  <si>
    <t>4.300 KM</t>
  </si>
  <si>
    <t>0442 KJJ</t>
  </si>
  <si>
    <t>NV400</t>
  </si>
  <si>
    <t>VNVM1000260287391</t>
  </si>
  <si>
    <t>4.200 KM</t>
  </si>
  <si>
    <t>2538 KLK</t>
  </si>
  <si>
    <t>VWADXTF2457212997</t>
  </si>
  <si>
    <t>6.900 KM</t>
  </si>
  <si>
    <t xml:space="preserve">Elevador per poda                               </t>
  </si>
  <si>
    <t>E 4227 BGW</t>
  </si>
  <si>
    <t>MECAPLUS</t>
  </si>
  <si>
    <t>MTP12 4X2</t>
  </si>
  <si>
    <t>EBV00196</t>
  </si>
  <si>
    <t>550 H</t>
  </si>
  <si>
    <t>Pick up + Equip de pressió</t>
  </si>
  <si>
    <t>8729 JMN</t>
  </si>
  <si>
    <t>DFSK</t>
  </si>
  <si>
    <t>K01H</t>
  </si>
  <si>
    <t>GASOLINA</t>
  </si>
  <si>
    <t>LVBN2193FC136010</t>
  </si>
  <si>
    <t>6.300 KM</t>
  </si>
  <si>
    <t>1733 KGK</t>
  </si>
  <si>
    <t>E-NV200</t>
  </si>
  <si>
    <t>ELÈCTRIC</t>
  </si>
  <si>
    <t>VSKTAAME0U0516307</t>
  </si>
  <si>
    <t>8.000 KM</t>
  </si>
  <si>
    <t>7664 JTF</t>
  </si>
  <si>
    <t>VSKTAME0U0514559</t>
  </si>
  <si>
    <t>140.000 KM</t>
  </si>
  <si>
    <t>D31</t>
  </si>
  <si>
    <t>STHIL</t>
  </si>
  <si>
    <t>FS460C</t>
  </si>
  <si>
    <t>2000 H</t>
  </si>
  <si>
    <t>D24</t>
  </si>
  <si>
    <t>Segadora (Llosa)</t>
  </si>
  <si>
    <t>HUSTLER</t>
  </si>
  <si>
    <t>FASTRAK 23/137</t>
  </si>
  <si>
    <t>1605A688</t>
  </si>
  <si>
    <t>800 H</t>
  </si>
  <si>
    <t>Segadora amb Kit reciclador</t>
  </si>
  <si>
    <t>-</t>
  </si>
  <si>
    <t>TORO</t>
  </si>
  <si>
    <t>Timecutter HD137</t>
  </si>
  <si>
    <t>180 H</t>
  </si>
  <si>
    <t>Remolc transport segadora</t>
  </si>
  <si>
    <t>FORCAR</t>
  </si>
  <si>
    <t>SILVER 300 BRAKE</t>
  </si>
  <si>
    <t>SWH8P1280JH130264</t>
  </si>
  <si>
    <t>Segons plec tècnic 1/2016/CNT</t>
  </si>
  <si>
    <t>Nova maquinària: Periode de amortització de 8 anys i un valor residual del 50% al finalitzar el contracte</t>
  </si>
  <si>
    <t>Vehicles _Maquinaria</t>
  </si>
  <si>
    <t>TOTAL SENSE IVA</t>
  </si>
  <si>
    <t>Maquinaria de bateria</t>
  </si>
  <si>
    <t>No elèctrica + elèctrica</t>
  </si>
  <si>
    <t>Servei</t>
  </si>
  <si>
    <t>1, 2, 4, 5, 6, 8</t>
  </si>
  <si>
    <t>7, 11</t>
  </si>
  <si>
    <t>2, 5, 6, 8</t>
  </si>
  <si>
    <t>2, 5</t>
  </si>
  <si>
    <t>Pick up + equip de pressió</t>
  </si>
  <si>
    <t>Segadora (llosa)</t>
  </si>
  <si>
    <t>Segadora amb kit reciclador</t>
  </si>
  <si>
    <t>Remolc transposrt segadora</t>
  </si>
  <si>
    <t>Elevador per poda</t>
  </si>
  <si>
    <t>6.- PLANTACIÓ ARBRAT i REG INICIAL</t>
  </si>
  <si>
    <t>Vehicle elèctric - 1733KGK</t>
  </si>
  <si>
    <t>Vehicle elèctric -  7664 JTF</t>
  </si>
  <si>
    <t>Camió caixa oberta doble cabina volquet - 3630KVZ</t>
  </si>
  <si>
    <t>Camió caixa oberta doble cabina volquet - 2538 KLK</t>
  </si>
  <si>
    <t>Camió caixa oberta doble cabina volquet -  3630 KVZ</t>
  </si>
  <si>
    <t>Camió caixa oberta doble cabina volquet -  2538 KLK</t>
  </si>
  <si>
    <t>Furgoneta 6 places - 0442 KJJ</t>
  </si>
  <si>
    <t>Mini tractor segadora desbrossadora per grans superfícies</t>
  </si>
  <si>
    <t>1,1 0</t>
  </si>
  <si>
    <t>9, 10, 3</t>
  </si>
  <si>
    <t>1, 2, 5</t>
  </si>
  <si>
    <t>sense IVA</t>
  </si>
  <si>
    <t>Preu_unitat amb IVA</t>
  </si>
  <si>
    <t>Preu_unitat sense IVA</t>
  </si>
  <si>
    <t>Preu unitari</t>
  </si>
  <si>
    <t>TOTAL AMB IVA</t>
  </si>
  <si>
    <t>DIFERENCIAL PAGAT DE MÉS</t>
  </si>
  <si>
    <t>Pendent amortitzar 44,78%</t>
  </si>
  <si>
    <t>Diferencial mensual</t>
  </si>
  <si>
    <t>Diferencial entre plec 216.100 i invertit per Nou Verd 195.226,76</t>
  </si>
  <si>
    <t>Ajuntament ha pagat de més</t>
  </si>
  <si>
    <t>Valor adjudicat total maquinària nova</t>
  </si>
  <si>
    <t>Valor licitació total maquinària nova</t>
  </si>
  <si>
    <t>Baixa de l'oferta</t>
  </si>
  <si>
    <t>Llavors</t>
  </si>
  <si>
    <t>Subministres</t>
  </si>
  <si>
    <t>Roba laboral</t>
  </si>
  <si>
    <t>EPI's</t>
  </si>
  <si>
    <t>% repercussió</t>
  </si>
  <si>
    <r>
      <t xml:space="preserve">Pendent d'amortitzar </t>
    </r>
    <r>
      <rPr>
        <sz val="9"/>
        <color theme="1"/>
        <rFont val="Calibri"/>
        <family val="2"/>
        <scheme val="minor"/>
      </rPr>
      <t>vehicles anterior contracte</t>
    </r>
  </si>
  <si>
    <t>Desbrossadora D31</t>
  </si>
  <si>
    <t>AMORTITZACIÓ I FINANÇAMENT MAQUINÀRIA</t>
  </si>
  <si>
    <t>COMBUSTIBLE</t>
  </si>
  <si>
    <t xml:space="preserve"> PERSONAL</t>
  </si>
  <si>
    <t>MANTENIMENT</t>
  </si>
  <si>
    <t>ASSEGURANCES</t>
  </si>
  <si>
    <t>COMPRES</t>
  </si>
  <si>
    <t>Materials divers per la neteja dels espais</t>
  </si>
  <si>
    <t>Material divers</t>
  </si>
  <si>
    <t>Material per senyalitzar zona actuació</t>
  </si>
  <si>
    <t>Substrats (adobs, terra vegetal, mulchs)</t>
  </si>
  <si>
    <t>Substrats (adobs, terra vegetal, enceballs)</t>
  </si>
  <si>
    <t>Material de reg divers</t>
  </si>
  <si>
    <t>Material vegetal</t>
  </si>
  <si>
    <t>Material vegetal planta temporada i vivaç</t>
  </si>
  <si>
    <t>Substrats (adobs, terra vegetal) i tutors</t>
  </si>
  <si>
    <t>Material divers per regar</t>
  </si>
  <si>
    <t xml:space="preserve">Material divers </t>
  </si>
  <si>
    <t>Eines vàries de poda</t>
  </si>
  <si>
    <t>Serveis comuns</t>
  </si>
  <si>
    <t>12 - SERVEIS COMUNS</t>
  </si>
  <si>
    <t>Inf. Embardada: Sistema Comunicació</t>
  </si>
  <si>
    <t>Instal·lacions Fixes: Base principal</t>
  </si>
  <si>
    <t>Instal·lacions Fixes: Despeses d'aigües</t>
  </si>
  <si>
    <t>Instal·lacions Fixes: Despeses d'electricitat</t>
  </si>
  <si>
    <t>Instal·lacions Fixes: Despeses de comunicació</t>
  </si>
  <si>
    <t>Instal·lacions Fixes: Taxes i assegurances</t>
  </si>
  <si>
    <t>Valor pendent d'amortitzar</t>
  </si>
  <si>
    <t>IVA DG Neteja</t>
  </si>
  <si>
    <t>IVA BI Neteja</t>
  </si>
  <si>
    <t>IVA DG Jardineria</t>
  </si>
  <si>
    <t>IVA BI Jardineria</t>
  </si>
  <si>
    <t>Costos directes amb IVA</t>
  </si>
  <si>
    <t>Costos indirectes DG amb IVA</t>
  </si>
  <si>
    <t>Costos indirectes BI amb IVA</t>
  </si>
  <si>
    <t>Furgoneta 5 places</t>
  </si>
  <si>
    <t>Furgoneta híbrida 6 places</t>
  </si>
  <si>
    <t>Camió caixa oberta amb bolquet i grua</t>
  </si>
  <si>
    <t xml:space="preserve">Tallatanques </t>
  </si>
  <si>
    <t xml:space="preserve">Tallatanques telescopic </t>
  </si>
  <si>
    <t>Carretó polvoritzador</t>
  </si>
  <si>
    <t>Motoaixada</t>
  </si>
  <si>
    <t xml:space="preserve">Pertiga tisores </t>
  </si>
  <si>
    <t>Motossera</t>
  </si>
  <si>
    <t>Tallatanques</t>
  </si>
  <si>
    <t>Segadora</t>
  </si>
  <si>
    <t>Segadora Giro Cero</t>
  </si>
  <si>
    <t>Escarificador</t>
  </si>
  <si>
    <t>Segadora elèctrica</t>
  </si>
  <si>
    <t>Carregador</t>
  </si>
  <si>
    <t>Bateria 6ah</t>
  </si>
  <si>
    <t>Bateria 9ah</t>
  </si>
  <si>
    <t>Pertiga tisores</t>
  </si>
  <si>
    <t>Tissora poda</t>
  </si>
  <si>
    <t>Trituradora</t>
  </si>
  <si>
    <t>Tallatanques telescopic</t>
  </si>
  <si>
    <t>Plantilla</t>
  </si>
  <si>
    <t>TAULA DE VEHICLES I MAQUINÀRIA PENDENT AMORTITZAR</t>
  </si>
  <si>
    <t>MAQUINÀRIA NOVA</t>
  </si>
  <si>
    <t>CODI</t>
  </si>
  <si>
    <t>Quota</t>
  </si>
  <si>
    <t xml:space="preserve">Tipus </t>
  </si>
  <si>
    <t>Finançam.</t>
  </si>
  <si>
    <t>Altres</t>
  </si>
  <si>
    <t>Subtotal 1</t>
  </si>
  <si>
    <t>Subtotal 2</t>
  </si>
  <si>
    <t>Preu 1A</t>
  </si>
  <si>
    <t>PENDENTS D'AMORTITZACIÓ</t>
  </si>
  <si>
    <t>1 ANY</t>
  </si>
  <si>
    <t>2 ANYS</t>
  </si>
  <si>
    <t>3 ANYS</t>
  </si>
  <si>
    <t>5 ANYS</t>
  </si>
  <si>
    <t>6 ANYS</t>
  </si>
  <si>
    <t>7 ANYS</t>
  </si>
  <si>
    <t>9 ANYS</t>
  </si>
  <si>
    <t>10 ANYS</t>
  </si>
  <si>
    <t>11 ANYS</t>
  </si>
  <si>
    <t>Codi</t>
  </si>
  <si>
    <t>d'amort.</t>
  </si>
  <si>
    <t>Unitari</t>
  </si>
  <si>
    <t>Inversió</t>
  </si>
  <si>
    <t>Amort.</t>
  </si>
  <si>
    <t>interès</t>
  </si>
  <si>
    <t>AL FINALITZAR:</t>
  </si>
  <si>
    <t>1 MES</t>
  </si>
  <si>
    <t>2 MESOS</t>
  </si>
  <si>
    <t>3 MESOS</t>
  </si>
  <si>
    <t>4 MESOS</t>
  </si>
  <si>
    <t>5 MESOS</t>
  </si>
  <si>
    <t>6 MESOS</t>
  </si>
  <si>
    <t>7 MESOS</t>
  </si>
  <si>
    <t>8 MESOS</t>
  </si>
  <si>
    <t>9 MESOS</t>
  </si>
  <si>
    <t>10 MESOS</t>
  </si>
  <si>
    <t>11 MESOS</t>
  </si>
  <si>
    <t>12 MESOS</t>
  </si>
  <si>
    <t>13 MESOS</t>
  </si>
  <si>
    <t>14 MESOS</t>
  </si>
  <si>
    <t>15 MESOS</t>
  </si>
  <si>
    <t>16 MESOS</t>
  </si>
  <si>
    <t>17 MESOS</t>
  </si>
  <si>
    <t>18 MESOS</t>
  </si>
  <si>
    <t>19 MESOS</t>
  </si>
  <si>
    <t>20 MESOS</t>
  </si>
  <si>
    <t>21 MESOS</t>
  </si>
  <si>
    <t>22 MESOS</t>
  </si>
  <si>
    <t>23 MESOS</t>
  </si>
  <si>
    <t>24 MESOS</t>
  </si>
  <si>
    <t>25 MESOS</t>
  </si>
  <si>
    <t>26 MESOS</t>
  </si>
  <si>
    <t>27 MESOS</t>
  </si>
  <si>
    <t>28 MESOS</t>
  </si>
  <si>
    <t>29 MESOS</t>
  </si>
  <si>
    <t>30 MESOS</t>
  </si>
  <si>
    <t>31 MESOS</t>
  </si>
  <si>
    <t>32 MESOS</t>
  </si>
  <si>
    <t>33 MESOS</t>
  </si>
  <si>
    <t>34 MESOS</t>
  </si>
  <si>
    <t>35 MESOS</t>
  </si>
  <si>
    <t>36 MESOS</t>
  </si>
  <si>
    <t>37 MESOS</t>
  </si>
  <si>
    <t>38 MESOS</t>
  </si>
  <si>
    <t>39 MESOS</t>
  </si>
  <si>
    <t>40 MESOS</t>
  </si>
  <si>
    <t>41 MESOS</t>
  </si>
  <si>
    <t>42 MESOS</t>
  </si>
  <si>
    <t>43 MESOS</t>
  </si>
  <si>
    <t>44 MESOS</t>
  </si>
  <si>
    <t>45 MESOS</t>
  </si>
  <si>
    <t>46 MESOS</t>
  </si>
  <si>
    <t>47 MESOS</t>
  </si>
  <si>
    <t>48 MESOS</t>
  </si>
  <si>
    <t>49 MESOS</t>
  </si>
  <si>
    <t>50 MESOS</t>
  </si>
  <si>
    <t>51 MESOS</t>
  </si>
  <si>
    <t>52 MESOS</t>
  </si>
  <si>
    <t>53 MESOS</t>
  </si>
  <si>
    <t>54 MESOS</t>
  </si>
  <si>
    <t>55 MESOS</t>
  </si>
  <si>
    <t>56 MESOS</t>
  </si>
  <si>
    <t>57 MESOS</t>
  </si>
  <si>
    <t>58 MESOS</t>
  </si>
  <si>
    <t>59 MESOS</t>
  </si>
  <si>
    <t>60 MESOS</t>
  </si>
  <si>
    <t>61 MESOS</t>
  </si>
  <si>
    <t>62 MESOS</t>
  </si>
  <si>
    <t>63 MESOS</t>
  </si>
  <si>
    <t>64 MESOS</t>
  </si>
  <si>
    <t>65 MESOS</t>
  </si>
  <si>
    <t>66 MESOS</t>
  </si>
  <si>
    <t>67 MESOS</t>
  </si>
  <si>
    <t>68 MESOS</t>
  </si>
  <si>
    <t>69 MESOS</t>
  </si>
  <si>
    <t>70 MESOS</t>
  </si>
  <si>
    <t>71 MESOS</t>
  </si>
  <si>
    <t>72 MESOS</t>
  </si>
  <si>
    <t>73 MESOS</t>
  </si>
  <si>
    <t>74 MESOS</t>
  </si>
  <si>
    <t>75 MESOS</t>
  </si>
  <si>
    <t>76 MESOS</t>
  </si>
  <si>
    <t>77 MESOS</t>
  </si>
  <si>
    <t>78 MESOS</t>
  </si>
  <si>
    <t>79 MESOS</t>
  </si>
  <si>
    <t>80 MESOS</t>
  </si>
  <si>
    <t>81 MESOS</t>
  </si>
  <si>
    <t>82 MESOS</t>
  </si>
  <si>
    <t>83 MESOS</t>
  </si>
  <si>
    <t>84 MESOS</t>
  </si>
  <si>
    <t>85 MESOS</t>
  </si>
  <si>
    <t>86 MESOS</t>
  </si>
  <si>
    <t>87 MESOS</t>
  </si>
  <si>
    <t>88 MESOS</t>
  </si>
  <si>
    <t>89 MESOS</t>
  </si>
  <si>
    <t>90 MESOS</t>
  </si>
  <si>
    <t>91 MESOS</t>
  </si>
  <si>
    <t>92 MESOS</t>
  </si>
  <si>
    <t>93 MESOS</t>
  </si>
  <si>
    <t>94 MESOS</t>
  </si>
  <si>
    <t>95 MESOS</t>
  </si>
  <si>
    <t>96 MESOS</t>
  </si>
  <si>
    <t>97 MESOS</t>
  </si>
  <si>
    <t>98 MESOS</t>
  </si>
  <si>
    <t>99 MESOS</t>
  </si>
  <si>
    <t>100 MESOS</t>
  </si>
  <si>
    <t>101 MESOS</t>
  </si>
  <si>
    <t>102 MESOS</t>
  </si>
  <si>
    <t>103 MESOS</t>
  </si>
  <si>
    <t>104 MESOS</t>
  </si>
  <si>
    <t>105 MESOS</t>
  </si>
  <si>
    <t>106 MESOS</t>
  </si>
  <si>
    <t>107 MESOS</t>
  </si>
  <si>
    <t>108 MESOS</t>
  </si>
  <si>
    <t>109 MESOS</t>
  </si>
  <si>
    <t>110 MESOS</t>
  </si>
  <si>
    <t>111 MESOS</t>
  </si>
  <si>
    <t>112 MESOS</t>
  </si>
  <si>
    <t>113 MESOS</t>
  </si>
  <si>
    <t>114 MESOS</t>
  </si>
  <si>
    <t>115 MESOS</t>
  </si>
  <si>
    <t>116 MESOS</t>
  </si>
  <si>
    <t>117 MESOS</t>
  </si>
  <si>
    <t>118 MESOS</t>
  </si>
  <si>
    <t>119 MESOS</t>
  </si>
  <si>
    <t>120 MESOS</t>
  </si>
  <si>
    <t>121 MESOS</t>
  </si>
  <si>
    <t>122 MESOS</t>
  </si>
  <si>
    <t>123 MESOS</t>
  </si>
  <si>
    <t>124 MESOS</t>
  </si>
  <si>
    <t>125 MESOS</t>
  </si>
  <si>
    <t>126 MESOS</t>
  </si>
  <si>
    <t>127 MESOS</t>
  </si>
  <si>
    <t>128 MESOS</t>
  </si>
  <si>
    <t>129 MESOS</t>
  </si>
  <si>
    <t>130 MESOS</t>
  </si>
  <si>
    <t>131 MESOS</t>
  </si>
  <si>
    <t>132 MESOS</t>
  </si>
  <si>
    <t>Servei de manteniment i neteja de l'espai verd urbà de Vilafranca del Penedès</t>
  </si>
  <si>
    <t>TAULA AMORTITZACIÓ - VEHICLES I MAQUINÀRIA NOVA</t>
  </si>
  <si>
    <t>TAULA AMORTITZACIÓ - VEHICLES I MAQUINÀRIA ACTUAL</t>
  </si>
  <si>
    <t xml:space="preserve">Matrícula </t>
  </si>
  <si>
    <t xml:space="preserve">Trituradora </t>
  </si>
  <si>
    <t>Tisores poda</t>
  </si>
  <si>
    <t>Motoserra</t>
  </si>
  <si>
    <t>Bufadors</t>
  </si>
  <si>
    <t>Bateria</t>
  </si>
  <si>
    <t>Bolsa bateries</t>
  </si>
  <si>
    <t>Cable Connexio Bateries</t>
  </si>
  <si>
    <t>Maleti bateries</t>
  </si>
  <si>
    <t>Carretó polvoritzacio</t>
  </si>
  <si>
    <t>Bateries i accessoris</t>
  </si>
  <si>
    <t>Cinturo Bateries Arnes</t>
  </si>
  <si>
    <r>
      <t xml:space="preserve">Compres 
</t>
    </r>
    <r>
      <rPr>
        <sz val="8"/>
        <color theme="1"/>
        <rFont val="Calibri"/>
        <family val="2"/>
        <scheme val="minor"/>
      </rPr>
      <t>(Materials,
vestuari, EPI's,...)</t>
    </r>
  </si>
  <si>
    <t>Total amb IVA</t>
  </si>
  <si>
    <t>Maquinaria</t>
  </si>
  <si>
    <t>Nombre de contractes:</t>
  </si>
  <si>
    <t>Durada dels contractes:</t>
  </si>
  <si>
    <r>
      <rPr>
        <b/>
        <sz val="14"/>
        <color rgb="FFC00000"/>
        <rFont val="Verdana"/>
        <family val="2"/>
      </rPr>
      <t>Percentatge de persones amb discapacitat intel·lectual i/o trastorn mental</t>
    </r>
    <r>
      <rPr>
        <sz val="14"/>
        <color rgb="FFC00000"/>
        <rFont val="Verdana"/>
        <family val="2"/>
      </rPr>
      <t xml:space="preserve"> </t>
    </r>
  </si>
  <si>
    <t xml:space="preserve">Percentatge de persones amb discapacitat intel·lectual i/o trastorn mental que s’adscriuran a la prestació dels serveis que són objecte d’aquest plec, detallant nombre de contractes (que han de ser com a mínim un  20% de la plantilla total adscrita al servei) i durada dels contractes (que ha de ser de com a mínim el 75% del temps d’execució del contracte) 
</t>
  </si>
  <si>
    <r>
      <t>I</t>
    </r>
    <r>
      <rPr>
        <sz val="10"/>
        <color theme="1"/>
        <rFont val="Verdana"/>
        <family val="2"/>
      </rPr>
      <t>nferiors al 20% de la plantilla</t>
    </r>
  </si>
  <si>
    <t>Entre el 20% i el 30% de la plantilla</t>
  </si>
  <si>
    <t>Superiors al 40% de la plantilla</t>
  </si>
  <si>
    <t>Contractes inferiors al 75% del temps d’execució</t>
  </si>
  <si>
    <t>Contractes entre el 75% i el 80% del temps d’execució</t>
  </si>
  <si>
    <t>Contractes superiors al 80% i fins al 90% del temps d’execució</t>
  </si>
  <si>
    <t>Superiors al 30% i fins al 40% de la plantilla</t>
  </si>
  <si>
    <t>Contractes superiors al 90% i fins al 100% del temps d’execució</t>
  </si>
  <si>
    <t>Desp. Gen. %</t>
  </si>
  <si>
    <t>Ben.  Ind. %</t>
  </si>
  <si>
    <t>Total maquinària pendent d'amortitzar</t>
  </si>
  <si>
    <t>Total maquinària nova</t>
  </si>
  <si>
    <t>Total m,aquinària menys SERVEIS COMUNS</t>
  </si>
  <si>
    <t>Preu unitari repercutit</t>
  </si>
  <si>
    <t>Cost total repercutit</t>
  </si>
  <si>
    <t>Inf. Embarcada: Sistema Comunicació</t>
  </si>
  <si>
    <t>Inf. Embarcada: Sistema comunicació</t>
  </si>
  <si>
    <t>Any 5 (fins desembre 2021)</t>
  </si>
  <si>
    <t>Total Any 5 (fins desmbre 2021)</t>
  </si>
  <si>
    <t>Total
invertit per
NOU VERD
4 anys + 9 mesos</t>
  </si>
  <si>
    <t>Total Pagat
AJUNT.
4 anys + 9 mesos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</si>
</sst>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_P_t_s_-;\-* #,##0.00\ _P_t_s_-;_-* &quot;-&quot;??\ _P_t_s_-;_-@_-"/>
    <numFmt numFmtId="166" formatCode="_-* #,##0.00\ _p_t_a_-;\-* #,##0.00\ _p_t_a_-;_-* &quot;-&quot;??\ _p_t_a_-;_-@_-"/>
    <numFmt numFmtId="167" formatCode="_-* #,##0\ _P_t_s_-;\-* #,##0\ _P_t_s_-;_-* &quot;-&quot;\ _P_t_s_-;_-@_-"/>
    <numFmt numFmtId="168" formatCode="_-* #,##0.00\ &quot;Pts&quot;_-;\-* #,##0.00\ &quot;Pts&quot;_-;_-* &quot;-&quot;??\ &quot;Pts&quot;_-;_-@_-"/>
    <numFmt numFmtId="169" formatCode="#,##0_ ;\-#,##0\ "/>
    <numFmt numFmtId="170" formatCode="0.000000"/>
    <numFmt numFmtId="171" formatCode="0.0"/>
    <numFmt numFmtId="172" formatCode="#,##0.00\ &quot;€&quot;"/>
    <numFmt numFmtId="173" formatCode="0.000000000%"/>
    <numFmt numFmtId="174" formatCode="_-* #,##0.00\ &quot;€&quot;_-;\-* #,##0.00\ &quot;€&quot;_-;_-* &quot;-&quot;????\ &quot;€&quot;_-;_-@_-"/>
    <numFmt numFmtId="175" formatCode="_-* #,##0.0\ _€_-;\-* #,##0.0\ _€_-;_-* &quot;-&quot;??\ _€_-;_-@_-"/>
    <numFmt numFmtId="176" formatCode="_-* #,##0.00\ _€_-;\-* #,##0.00\ _€_-;_-* &quot;-&quot;\ _€_-;_-@_-"/>
    <numFmt numFmtId="177" formatCode="#,##0.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entury Gothic"/>
      <family val="2"/>
    </font>
    <font>
      <sz val="10"/>
      <color rgb="FF000000"/>
      <name val="Times New Roman"/>
      <family val="1"/>
    </font>
    <font>
      <sz val="11"/>
      <color theme="1" tint="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9"/>
      <color theme="1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8"/>
      <name val="Arial"/>
      <family val="2"/>
    </font>
    <font>
      <b/>
      <sz val="20"/>
      <color theme="6" tint="-0.499984740745262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indexed="20"/>
      <name val="Calibri"/>
      <family val="2"/>
      <scheme val="minor"/>
    </font>
    <font>
      <sz val="10"/>
      <color theme="6" tint="0.59999389629810485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0"/>
      <color theme="6"/>
      <name val="Calibri"/>
      <family val="2"/>
      <scheme val="minor"/>
    </font>
    <font>
      <b/>
      <sz val="10"/>
      <color rgb="FF519C0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Symbol"/>
      <family val="1"/>
      <charset val="2"/>
    </font>
    <font>
      <sz val="14"/>
      <color rgb="FFC00000"/>
      <name val="Verdana"/>
      <family val="2"/>
    </font>
    <font>
      <b/>
      <sz val="14"/>
      <color rgb="FFC00000"/>
      <name val="Verdana"/>
      <family val="2"/>
    </font>
    <font>
      <sz val="14"/>
      <color rgb="FFC00000"/>
      <name val="Symbol"/>
      <family val="1"/>
      <charset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 style="hair">
        <color indexed="23"/>
      </left>
      <right style="hair">
        <color indexed="23"/>
      </right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hair">
        <color indexed="23"/>
      </left>
      <right style="hair">
        <color indexed="23"/>
      </right>
      <top/>
      <bottom style="medium">
        <color theme="6" tint="-0.499984740745262"/>
      </bottom>
      <diagonal/>
    </border>
    <border>
      <left style="thin">
        <color rgb="FFE7E6E6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23"/>
      </left>
      <right/>
      <top/>
      <bottom style="medium">
        <color theme="6" tint="-0.499984740745262"/>
      </bottom>
      <diagonal/>
    </border>
    <border>
      <left/>
      <right style="hair">
        <color indexed="23"/>
      </right>
      <top/>
      <bottom style="medium">
        <color theme="6" tint="-0.499984740745262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0" fillId="0" borderId="0"/>
    <xf numFmtId="0" fontId="12" fillId="0" borderId="0"/>
    <xf numFmtId="44" fontId="1" fillId="0" borderId="0" applyFont="0" applyFill="0" applyBorder="0" applyAlignment="0" applyProtection="0"/>
    <xf numFmtId="0" fontId="7" fillId="0" borderId="0"/>
    <xf numFmtId="41" fontId="1" fillId="0" borderId="0" applyFont="0" applyFill="0" applyBorder="0" applyAlignment="0" applyProtection="0"/>
    <xf numFmtId="0" fontId="5" fillId="0" borderId="0"/>
  </cellStyleXfs>
  <cellXfs count="602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2" fillId="5" borderId="0" xfId="0" applyFont="1" applyFill="1"/>
    <xf numFmtId="0" fontId="19" fillId="6" borderId="2" xfId="0" applyFont="1" applyFill="1" applyBorder="1" applyAlignment="1" applyProtection="1">
      <alignment vertical="center" wrapText="1"/>
    </xf>
    <xf numFmtId="0" fontId="19" fillId="6" borderId="2" xfId="0" applyFont="1" applyFill="1" applyBorder="1" applyAlignment="1" applyProtection="1">
      <alignment horizontal="center" vertical="center" wrapText="1"/>
    </xf>
    <xf numFmtId="44" fontId="20" fillId="0" borderId="2" xfId="25" applyFont="1" applyFill="1" applyBorder="1" applyAlignment="1" applyProtection="1">
      <alignment vertical="center" wrapText="1"/>
    </xf>
    <xf numFmtId="0" fontId="20" fillId="0" borderId="28" xfId="0" applyFont="1" applyFill="1" applyBorder="1" applyAlignment="1" applyProtection="1">
      <alignment vertical="center" wrapText="1"/>
    </xf>
    <xf numFmtId="44" fontId="20" fillId="0" borderId="28" xfId="25" applyFont="1" applyFill="1" applyBorder="1" applyAlignment="1" applyProtection="1">
      <alignment vertical="center" wrapText="1"/>
    </xf>
    <xf numFmtId="0" fontId="20" fillId="0" borderId="29" xfId="0" applyFont="1" applyFill="1" applyBorder="1" applyAlignment="1" applyProtection="1">
      <alignment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44" fontId="20" fillId="0" borderId="0" xfId="25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3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vertical="center" wrapText="1"/>
    </xf>
    <xf numFmtId="169" fontId="20" fillId="0" borderId="2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44" fontId="20" fillId="0" borderId="6" xfId="25" applyFont="1" applyFill="1" applyBorder="1" applyAlignment="1" applyProtection="1">
      <alignment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44" fontId="20" fillId="0" borderId="1" xfId="25" applyFont="1" applyFill="1" applyBorder="1" applyAlignment="1" applyProtection="1">
      <alignment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44" fontId="20" fillId="0" borderId="18" xfId="25" applyFont="1" applyFill="1" applyBorder="1" applyAlignment="1" applyProtection="1">
      <alignment vertical="center" wrapText="1"/>
    </xf>
    <xf numFmtId="3" fontId="20" fillId="0" borderId="18" xfId="0" applyNumberFormat="1" applyFont="1" applyFill="1" applyBorder="1" applyAlignment="1" applyProtection="1">
      <alignment horizontal="center" vertical="center" wrapText="1"/>
    </xf>
    <xf numFmtId="3" fontId="20" fillId="0" borderId="26" xfId="0" applyNumberFormat="1" applyFont="1" applyFill="1" applyBorder="1" applyAlignment="1" applyProtection="1">
      <alignment horizontal="center" vertical="center" wrapText="1"/>
    </xf>
    <xf numFmtId="49" fontId="21" fillId="5" borderId="18" xfId="0" applyNumberFormat="1" applyFont="1" applyFill="1" applyBorder="1" applyAlignment="1" applyProtection="1">
      <alignment horizontal="center" vertical="center" wrapText="1"/>
    </xf>
    <xf numFmtId="49" fontId="21" fillId="5" borderId="2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2" fillId="5" borderId="0" xfId="0" applyFont="1" applyFill="1" applyAlignment="1">
      <alignment horizontal="center"/>
    </xf>
    <xf numFmtId="0" fontId="20" fillId="0" borderId="28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 wrapText="1"/>
    </xf>
    <xf numFmtId="0" fontId="20" fillId="0" borderId="31" xfId="0" applyFont="1" applyFill="1" applyBorder="1" applyAlignment="1" applyProtection="1">
      <alignment vertical="center" wrapText="1"/>
    </xf>
    <xf numFmtId="44" fontId="20" fillId="0" borderId="1" xfId="25" applyFont="1" applyFill="1" applyBorder="1" applyAlignment="1" applyProtection="1">
      <alignment horizontal="center" vertical="center" wrapText="1"/>
    </xf>
    <xf numFmtId="44" fontId="19" fillId="11" borderId="1" xfId="25" applyFont="1" applyFill="1" applyBorder="1" applyAlignment="1" applyProtection="1">
      <alignment vertical="center" wrapText="1"/>
    </xf>
    <xf numFmtId="44" fontId="13" fillId="11" borderId="2" xfId="0" applyNumberFormat="1" applyFont="1" applyFill="1" applyBorder="1"/>
    <xf numFmtId="0" fontId="0" fillId="0" borderId="0" xfId="0"/>
    <xf numFmtId="0" fontId="0" fillId="0" borderId="0" xfId="0" applyProtection="1"/>
    <xf numFmtId="0" fontId="24" fillId="0" borderId="0" xfId="0" applyFont="1" applyProtection="1"/>
    <xf numFmtId="0" fontId="0" fillId="0" borderId="14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2" xfId="0" applyBorder="1" applyProtection="1"/>
    <xf numFmtId="0" fontId="13" fillId="0" borderId="2" xfId="0" applyFont="1" applyBorder="1" applyProtection="1"/>
    <xf numFmtId="43" fontId="14" fillId="0" borderId="2" xfId="1" applyFont="1" applyBorder="1" applyProtection="1"/>
    <xf numFmtId="175" fontId="0" fillId="0" borderId="2" xfId="0" applyNumberFormat="1" applyBorder="1" applyProtection="1"/>
    <xf numFmtId="44" fontId="0" fillId="0" borderId="2" xfId="0" applyNumberFormat="1" applyBorder="1" applyProtection="1"/>
    <xf numFmtId="43" fontId="14" fillId="0" borderId="2" xfId="0" applyNumberFormat="1" applyFont="1" applyBorder="1" applyProtection="1"/>
    <xf numFmtId="0" fontId="13" fillId="0" borderId="2" xfId="0" applyFont="1" applyFill="1" applyBorder="1" applyProtection="1"/>
    <xf numFmtId="0" fontId="13" fillId="5" borderId="2" xfId="0" applyFont="1" applyFill="1" applyBorder="1" applyProtection="1"/>
    <xf numFmtId="43" fontId="14" fillId="5" borderId="2" xfId="0" applyNumberFormat="1" applyFont="1" applyFill="1" applyBorder="1" applyProtection="1"/>
    <xf numFmtId="175" fontId="0" fillId="5" borderId="2" xfId="0" applyNumberFormat="1" applyFill="1" applyBorder="1" applyProtection="1"/>
    <xf numFmtId="44" fontId="0" fillId="5" borderId="2" xfId="0" applyNumberFormat="1" applyFill="1" applyBorder="1" applyProtection="1"/>
    <xf numFmtId="0" fontId="0" fillId="0" borderId="2" xfId="0" applyFill="1" applyBorder="1" applyProtection="1"/>
    <xf numFmtId="0" fontId="0" fillId="0" borderId="12" xfId="0" applyBorder="1" applyProtection="1"/>
    <xf numFmtId="43" fontId="14" fillId="0" borderId="12" xfId="0" applyNumberFormat="1" applyFont="1" applyBorder="1" applyProtection="1"/>
    <xf numFmtId="175" fontId="0" fillId="0" borderId="12" xfId="0" applyNumberFormat="1" applyFont="1" applyBorder="1" applyAlignment="1" applyProtection="1">
      <alignment horizontal="right"/>
    </xf>
    <xf numFmtId="44" fontId="0" fillId="0" borderId="12" xfId="0" applyNumberFormat="1" applyBorder="1" applyProtection="1"/>
    <xf numFmtId="0" fontId="0" fillId="0" borderId="0" xfId="0" applyBorder="1" applyProtection="1"/>
    <xf numFmtId="0" fontId="13" fillId="0" borderId="0" xfId="0" applyFont="1" applyFill="1" applyBorder="1" applyProtection="1"/>
    <xf numFmtId="43" fontId="14" fillId="0" borderId="0" xfId="0" applyNumberFormat="1" applyFont="1" applyBorder="1" applyProtection="1"/>
    <xf numFmtId="43" fontId="0" fillId="0" borderId="0" xfId="0" applyNumberFormat="1" applyFont="1" applyBorder="1" applyAlignment="1" applyProtection="1"/>
    <xf numFmtId="44" fontId="0" fillId="0" borderId="13" xfId="0" applyNumberFormat="1" applyFill="1" applyBorder="1" applyProtection="1"/>
    <xf numFmtId="44" fontId="13" fillId="10" borderId="0" xfId="0" applyNumberFormat="1" applyFont="1" applyFill="1" applyBorder="1" applyProtection="1"/>
    <xf numFmtId="170" fontId="0" fillId="0" borderId="0" xfId="0" applyNumberFormat="1" applyBorder="1" applyProtection="1"/>
    <xf numFmtId="44" fontId="0" fillId="0" borderId="0" xfId="0" applyNumberFormat="1" applyBorder="1" applyProtection="1"/>
    <xf numFmtId="0" fontId="13" fillId="12" borderId="2" xfId="0" applyFont="1" applyFill="1" applyBorder="1" applyAlignment="1" applyProtection="1">
      <alignment horizontal="right"/>
    </xf>
    <xf numFmtId="9" fontId="1" fillId="12" borderId="2" xfId="2" applyFont="1" applyFill="1" applyBorder="1" applyProtection="1"/>
    <xf numFmtId="43" fontId="14" fillId="12" borderId="2" xfId="0" applyNumberFormat="1" applyFont="1" applyFill="1" applyBorder="1" applyProtection="1"/>
    <xf numFmtId="0" fontId="0" fillId="12" borderId="2" xfId="0" applyFill="1" applyBorder="1" applyProtection="1"/>
    <xf numFmtId="44" fontId="13" fillId="12" borderId="2" xfId="0" applyNumberFormat="1" applyFont="1" applyFill="1" applyBorder="1" applyProtection="1"/>
    <xf numFmtId="0" fontId="0" fillId="5" borderId="0" xfId="0" applyFill="1" applyProtection="1"/>
    <xf numFmtId="0" fontId="13" fillId="11" borderId="2" xfId="0" applyFont="1" applyFill="1" applyBorder="1" applyAlignment="1" applyProtection="1">
      <alignment horizontal="right"/>
    </xf>
    <xf numFmtId="9" fontId="1" fillId="11" borderId="2" xfId="2" applyFont="1" applyFill="1" applyBorder="1" applyProtection="1"/>
    <xf numFmtId="43" fontId="14" fillId="11" borderId="2" xfId="0" applyNumberFormat="1" applyFont="1" applyFill="1" applyBorder="1" applyProtection="1"/>
    <xf numFmtId="0" fontId="0" fillId="11" borderId="2" xfId="0" applyFill="1" applyBorder="1" applyProtection="1"/>
    <xf numFmtId="172" fontId="13" fillId="11" borderId="2" xfId="0" applyNumberFormat="1" applyFont="1" applyFill="1" applyBorder="1" applyProtection="1"/>
    <xf numFmtId="44" fontId="0" fillId="0" borderId="0" xfId="0" applyNumberFormat="1" applyProtection="1"/>
    <xf numFmtId="0" fontId="13" fillId="5" borderId="0" xfId="0" applyFont="1" applyFill="1" applyProtection="1"/>
    <xf numFmtId="44" fontId="0" fillId="0" borderId="13" xfId="0" applyNumberFormat="1" applyBorder="1" applyProtection="1"/>
    <xf numFmtId="44" fontId="0" fillId="12" borderId="2" xfId="0" applyNumberFormat="1" applyFill="1" applyBorder="1" applyAlignment="1" applyProtection="1">
      <alignment horizontal="right" vertical="center"/>
    </xf>
    <xf numFmtId="9" fontId="0" fillId="12" borderId="2" xfId="2" applyFont="1" applyFill="1" applyBorder="1" applyAlignment="1" applyProtection="1">
      <alignment horizontal="right" vertical="center"/>
    </xf>
    <xf numFmtId="44" fontId="0" fillId="12" borderId="2" xfId="0" applyNumberFormat="1" applyFill="1" applyBorder="1" applyProtection="1"/>
    <xf numFmtId="174" fontId="0" fillId="12" borderId="2" xfId="0" applyNumberFormat="1" applyFill="1" applyBorder="1" applyProtection="1"/>
    <xf numFmtId="9" fontId="0" fillId="12" borderId="2" xfId="0" applyNumberFormat="1" applyFill="1" applyBorder="1" applyProtection="1"/>
    <xf numFmtId="9" fontId="0" fillId="11" borderId="2" xfId="2" applyFont="1" applyFill="1" applyBorder="1" applyAlignment="1" applyProtection="1">
      <alignment horizontal="right" vertical="center"/>
    </xf>
    <xf numFmtId="44" fontId="0" fillId="11" borderId="2" xfId="0" applyNumberFormat="1" applyFill="1" applyBorder="1" applyProtection="1"/>
    <xf numFmtId="174" fontId="0" fillId="11" borderId="2" xfId="0" applyNumberFormat="1" applyFill="1" applyBorder="1" applyProtection="1"/>
    <xf numFmtId="9" fontId="0" fillId="11" borderId="2" xfId="0" applyNumberFormat="1" applyFill="1" applyBorder="1" applyProtection="1"/>
    <xf numFmtId="0" fontId="13" fillId="0" borderId="0" xfId="0" applyFont="1" applyFill="1" applyProtection="1"/>
    <xf numFmtId="0" fontId="0" fillId="10" borderId="13" xfId="0" applyFill="1" applyBorder="1" applyProtection="1"/>
    <xf numFmtId="44" fontId="13" fillId="10" borderId="13" xfId="0" applyNumberFormat="1" applyFont="1" applyFill="1" applyBorder="1" applyProtection="1"/>
    <xf numFmtId="0" fontId="0" fillId="0" borderId="14" xfId="0" applyBorder="1" applyProtection="1"/>
    <xf numFmtId="9" fontId="13" fillId="12" borderId="2" xfId="2" applyFont="1" applyFill="1" applyBorder="1" applyProtection="1"/>
    <xf numFmtId="0" fontId="13" fillId="12" borderId="2" xfId="0" applyFont="1" applyFill="1" applyBorder="1" applyProtection="1"/>
    <xf numFmtId="44" fontId="13" fillId="12" borderId="9" xfId="0" applyNumberFormat="1" applyFont="1" applyFill="1" applyBorder="1" applyProtection="1"/>
    <xf numFmtId="44" fontId="13" fillId="12" borderId="2" xfId="0" applyNumberFormat="1" applyFont="1" applyFill="1" applyBorder="1" applyAlignment="1" applyProtection="1">
      <alignment vertical="center"/>
    </xf>
    <xf numFmtId="0" fontId="0" fillId="0" borderId="6" xfId="0" applyBorder="1" applyProtection="1"/>
    <xf numFmtId="44" fontId="0" fillId="12" borderId="9" xfId="0" applyNumberFormat="1" applyFill="1" applyBorder="1" applyProtection="1"/>
    <xf numFmtId="44" fontId="13" fillId="5" borderId="15" xfId="0" applyNumberFormat="1" applyFont="1" applyFill="1" applyBorder="1" applyAlignment="1" applyProtection="1">
      <alignment vertical="center"/>
    </xf>
    <xf numFmtId="9" fontId="13" fillId="11" borderId="2" xfId="2" applyFont="1" applyFill="1" applyBorder="1" applyProtection="1"/>
    <xf numFmtId="0" fontId="13" fillId="11" borderId="2" xfId="0" applyFont="1" applyFill="1" applyBorder="1" applyProtection="1"/>
    <xf numFmtId="44" fontId="13" fillId="11" borderId="2" xfId="0" applyNumberFormat="1" applyFont="1" applyFill="1" applyBorder="1" applyProtection="1"/>
    <xf numFmtId="44" fontId="13" fillId="11" borderId="2" xfId="0" applyNumberFormat="1" applyFont="1" applyFill="1" applyBorder="1" applyAlignment="1" applyProtection="1">
      <alignment vertical="center"/>
    </xf>
    <xf numFmtId="44" fontId="13" fillId="5" borderId="1" xfId="0" applyNumberFormat="1" applyFont="1" applyFill="1" applyBorder="1" applyAlignment="1" applyProtection="1">
      <alignment vertical="center"/>
    </xf>
    <xf numFmtId="0" fontId="13" fillId="10" borderId="0" xfId="0" applyFont="1" applyFill="1" applyProtection="1"/>
    <xf numFmtId="0" fontId="0" fillId="10" borderId="0" xfId="0" applyFill="1" applyProtection="1"/>
    <xf numFmtId="44" fontId="13" fillId="10" borderId="0" xfId="0" applyNumberFormat="1" applyFont="1" applyFill="1" applyProtection="1"/>
    <xf numFmtId="44" fontId="13" fillId="0" borderId="0" xfId="0" applyNumberFormat="1" applyFont="1" applyProtection="1"/>
    <xf numFmtId="0" fontId="13" fillId="14" borderId="2" xfId="0" applyFont="1" applyFill="1" applyBorder="1" applyAlignment="1" applyProtection="1">
      <alignment horizontal="right"/>
    </xf>
    <xf numFmtId="0" fontId="0" fillId="14" borderId="2" xfId="0" applyFill="1" applyBorder="1" applyProtection="1"/>
    <xf numFmtId="44" fontId="0" fillId="14" borderId="2" xfId="25" applyFont="1" applyFill="1" applyBorder="1" applyProtection="1"/>
    <xf numFmtId="44" fontId="0" fillId="14" borderId="2" xfId="0" applyNumberFormat="1" applyFill="1" applyBorder="1" applyProtection="1"/>
    <xf numFmtId="44" fontId="13" fillId="14" borderId="2" xfId="0" applyNumberFormat="1" applyFont="1" applyFill="1" applyBorder="1" applyAlignment="1" applyProtection="1">
      <alignment vertical="center"/>
    </xf>
    <xf numFmtId="0" fontId="13" fillId="15" borderId="2" xfId="0" applyFont="1" applyFill="1" applyBorder="1" applyAlignment="1" applyProtection="1">
      <alignment horizontal="right"/>
    </xf>
    <xf numFmtId="0" fontId="0" fillId="15" borderId="2" xfId="0" applyFill="1" applyBorder="1" applyProtection="1"/>
    <xf numFmtId="44" fontId="0" fillId="15" borderId="2" xfId="25" applyFont="1" applyFill="1" applyBorder="1" applyProtection="1"/>
    <xf numFmtId="44" fontId="0" fillId="5" borderId="0" xfId="0" applyNumberFormat="1" applyFill="1" applyBorder="1" applyProtection="1"/>
    <xf numFmtId="0" fontId="0" fillId="0" borderId="0" xfId="0" applyAlignment="1" applyProtection="1">
      <alignment horizontal="right"/>
    </xf>
    <xf numFmtId="0" fontId="0" fillId="0" borderId="0" xfId="0" applyFill="1" applyBorder="1" applyProtection="1"/>
    <xf numFmtId="0" fontId="16" fillId="0" borderId="0" xfId="0" applyFont="1" applyProtection="1"/>
    <xf numFmtId="0" fontId="0" fillId="0" borderId="0" xfId="0" applyAlignment="1" applyProtection="1">
      <alignment horizontal="center"/>
    </xf>
    <xf numFmtId="0" fontId="0" fillId="5" borderId="0" xfId="0" applyFill="1" applyBorder="1" applyProtection="1"/>
    <xf numFmtId="0" fontId="17" fillId="7" borderId="2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0" fontId="13" fillId="7" borderId="17" xfId="0" applyFont="1" applyFill="1" applyBorder="1" applyAlignment="1" applyProtection="1">
      <alignment horizontal="center" vertical="center" wrapText="1"/>
    </xf>
    <xf numFmtId="0" fontId="13" fillId="7" borderId="18" xfId="0" applyFont="1" applyFill="1" applyBorder="1" applyAlignment="1" applyProtection="1">
      <alignment horizontal="center" vertical="center" wrapText="1"/>
    </xf>
    <xf numFmtId="0" fontId="13" fillId="7" borderId="19" xfId="0" applyFont="1" applyFill="1" applyBorder="1" applyAlignment="1" applyProtection="1">
      <alignment horizontal="center" vertical="center" wrapText="1"/>
    </xf>
    <xf numFmtId="0" fontId="13" fillId="7" borderId="32" xfId="0" applyFont="1" applyFill="1" applyBorder="1" applyAlignment="1" applyProtection="1">
      <alignment horizontal="center" vertical="center" wrapText="1"/>
    </xf>
    <xf numFmtId="0" fontId="13" fillId="7" borderId="20" xfId="0" applyFont="1" applyFill="1" applyBorder="1" applyAlignment="1" applyProtection="1">
      <alignment horizontal="center" vertical="center" wrapText="1"/>
    </xf>
    <xf numFmtId="0" fontId="13" fillId="7" borderId="2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" fillId="5" borderId="2" xfId="0" applyFont="1" applyFill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4" fontId="4" fillId="10" borderId="2" xfId="25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center" vertical="center"/>
    </xf>
    <xf numFmtId="44" fontId="0" fillId="9" borderId="22" xfId="25" applyFont="1" applyFill="1" applyBorder="1" applyAlignment="1" applyProtection="1">
      <alignment vertical="center"/>
    </xf>
    <xf numFmtId="10" fontId="0" fillId="5" borderId="2" xfId="2" applyNumberFormat="1" applyFont="1" applyFill="1" applyBorder="1" applyAlignment="1" applyProtection="1">
      <alignment horizontal="right" vertical="center"/>
    </xf>
    <xf numFmtId="44" fontId="0" fillId="5" borderId="2" xfId="25" applyFont="1" applyFill="1" applyBorder="1" applyAlignment="1" applyProtection="1">
      <alignment vertical="center"/>
    </xf>
    <xf numFmtId="44" fontId="0" fillId="4" borderId="23" xfId="25" applyFont="1" applyFill="1" applyBorder="1" applyAlignment="1" applyProtection="1">
      <alignment vertical="center"/>
    </xf>
    <xf numFmtId="44" fontId="0" fillId="10" borderId="2" xfId="0" applyNumberFormat="1" applyFill="1" applyBorder="1" applyAlignment="1" applyProtection="1">
      <alignment horizontal="center" vertical="center"/>
    </xf>
    <xf numFmtId="44" fontId="0" fillId="0" borderId="23" xfId="0" applyNumberFormat="1" applyBorder="1" applyAlignment="1" applyProtection="1">
      <alignment horizontal="center" vertical="center"/>
    </xf>
    <xf numFmtId="0" fontId="4" fillId="5" borderId="2" xfId="0" applyNumberFormat="1" applyFont="1" applyFill="1" applyBorder="1" applyAlignment="1" applyProtection="1">
      <alignment vertical="center" wrapText="1"/>
    </xf>
    <xf numFmtId="0" fontId="4" fillId="5" borderId="2" xfId="0" applyNumberFormat="1" applyFont="1" applyFill="1" applyBorder="1" applyAlignment="1" applyProtection="1">
      <alignment horizontal="center" vertical="center" wrapText="1"/>
    </xf>
    <xf numFmtId="0" fontId="15" fillId="5" borderId="2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 vertical="center"/>
    </xf>
    <xf numFmtId="44" fontId="4" fillId="9" borderId="22" xfId="25" applyFont="1" applyFill="1" applyBorder="1" applyAlignment="1" applyProtection="1">
      <alignment vertical="center"/>
    </xf>
    <xf numFmtId="10" fontId="4" fillId="5" borderId="2" xfId="2" applyNumberFormat="1" applyFont="1" applyFill="1" applyBorder="1" applyAlignment="1" applyProtection="1">
      <alignment horizontal="right" vertical="center"/>
    </xf>
    <xf numFmtId="0" fontId="4" fillId="5" borderId="6" xfId="0" applyNumberFormat="1" applyFont="1" applyFill="1" applyBorder="1" applyAlignment="1" applyProtection="1">
      <alignment horizontal="left" vertical="center" wrapText="1"/>
    </xf>
    <xf numFmtId="0" fontId="4" fillId="5" borderId="6" xfId="0" applyNumberFormat="1" applyFont="1" applyFill="1" applyBorder="1" applyAlignment="1" applyProtection="1">
      <alignment horizontal="center" vertical="center" wrapText="1"/>
    </xf>
    <xf numFmtId="0" fontId="15" fillId="5" borderId="6" xfId="0" applyNumberFormat="1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</xf>
    <xf numFmtId="44" fontId="4" fillId="9" borderId="24" xfId="25" applyFont="1" applyFill="1" applyBorder="1" applyAlignment="1" applyProtection="1">
      <alignment horizontal="center" vertical="center"/>
    </xf>
    <xf numFmtId="10" fontId="4" fillId="5" borderId="6" xfId="2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center"/>
    </xf>
    <xf numFmtId="44" fontId="4" fillId="10" borderId="2" xfId="25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13" fillId="0" borderId="9" xfId="0" applyFont="1" applyFill="1" applyBorder="1" applyAlignment="1" applyProtection="1">
      <alignment horizontal="center"/>
    </xf>
    <xf numFmtId="0" fontId="13" fillId="5" borderId="13" xfId="0" applyNumberFormat="1" applyFont="1" applyFill="1" applyBorder="1" applyAlignment="1" applyProtection="1">
      <alignment horizontal="center" vertical="center" wrapText="1"/>
    </xf>
    <xf numFmtId="44" fontId="13" fillId="5" borderId="2" xfId="25" applyFont="1" applyFill="1" applyBorder="1" applyAlignment="1" applyProtection="1">
      <alignment horizontal="center" vertical="center"/>
    </xf>
    <xf numFmtId="0" fontId="0" fillId="5" borderId="8" xfId="0" applyFont="1" applyFill="1" applyBorder="1" applyAlignment="1" applyProtection="1">
      <alignment horizontal="center"/>
    </xf>
    <xf numFmtId="44" fontId="13" fillId="9" borderId="25" xfId="25" applyFont="1" applyFill="1" applyBorder="1" applyProtection="1"/>
    <xf numFmtId="10" fontId="13" fillId="5" borderId="26" xfId="25" applyNumberFormat="1" applyFont="1" applyFill="1" applyBorder="1" applyAlignment="1" applyProtection="1">
      <alignment horizontal="right"/>
    </xf>
    <xf numFmtId="44" fontId="13" fillId="5" borderId="26" xfId="25" applyFont="1" applyFill="1" applyBorder="1" applyProtection="1"/>
    <xf numFmtId="44" fontId="13" fillId="4" borderId="27" xfId="25" applyFont="1" applyFill="1" applyBorder="1" applyProtection="1"/>
    <xf numFmtId="172" fontId="13" fillId="9" borderId="25" xfId="0" applyNumberFormat="1" applyFont="1" applyFill="1" applyBorder="1" applyProtection="1"/>
    <xf numFmtId="44" fontId="13" fillId="10" borderId="26" xfId="0" applyNumberFormat="1" applyFont="1" applyFill="1" applyBorder="1" applyProtection="1"/>
    <xf numFmtId="44" fontId="13" fillId="2" borderId="27" xfId="0" applyNumberFormat="1" applyFont="1" applyFill="1" applyBorder="1" applyProtection="1"/>
    <xf numFmtId="0" fontId="13" fillId="5" borderId="0" xfId="0" applyNumberFormat="1" applyFont="1" applyFill="1" applyBorder="1" applyAlignment="1" applyProtection="1">
      <alignment horizontal="center" vertical="center" wrapText="1"/>
    </xf>
    <xf numFmtId="44" fontId="13" fillId="5" borderId="0" xfId="25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horizontal="center"/>
    </xf>
    <xf numFmtId="44" fontId="13" fillId="5" borderId="0" xfId="25" applyFont="1" applyFill="1" applyBorder="1" applyProtection="1"/>
    <xf numFmtId="172" fontId="13" fillId="5" borderId="0" xfId="0" applyNumberFormat="1" applyFont="1" applyFill="1" applyBorder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center"/>
    </xf>
    <xf numFmtId="172" fontId="18" fillId="0" borderId="0" xfId="0" applyNumberFormat="1" applyFont="1" applyAlignment="1" applyProtection="1">
      <alignment horizontal="center"/>
    </xf>
    <xf numFmtId="0" fontId="13" fillId="5" borderId="0" xfId="0" applyFont="1" applyFill="1" applyBorder="1" applyProtection="1"/>
    <xf numFmtId="0" fontId="18" fillId="0" borderId="0" xfId="0" applyFont="1" applyProtection="1"/>
    <xf numFmtId="44" fontId="18" fillId="0" borderId="0" xfId="0" applyNumberFormat="1" applyFont="1" applyProtection="1"/>
    <xf numFmtId="0" fontId="18" fillId="0" borderId="0" xfId="0" applyFont="1" applyBorder="1" applyAlignment="1" applyProtection="1">
      <alignment horizontal="center"/>
    </xf>
    <xf numFmtId="0" fontId="13" fillId="0" borderId="0" xfId="0" applyFont="1" applyBorder="1" applyProtection="1"/>
    <xf numFmtId="173" fontId="0" fillId="0" borderId="2" xfId="0" applyNumberFormat="1" applyBorder="1" applyProtection="1"/>
    <xf numFmtId="0" fontId="0" fillId="0" borderId="0" xfId="0" applyBorder="1" applyAlignment="1" applyProtection="1">
      <alignment horizontal="center"/>
    </xf>
    <xf numFmtId="0" fontId="13" fillId="5" borderId="0" xfId="0" applyFont="1" applyFill="1" applyBorder="1" applyAlignment="1" applyProtection="1">
      <alignment horizontal="right"/>
    </xf>
    <xf numFmtId="44" fontId="13" fillId="5" borderId="2" xfId="0" applyNumberFormat="1" applyFont="1" applyFill="1" applyBorder="1" applyProtection="1"/>
    <xf numFmtId="0" fontId="1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44" fontId="0" fillId="5" borderId="2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0" fillId="0" borderId="0" xfId="0" applyFont="1" applyProtection="1"/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44" fontId="13" fillId="5" borderId="0" xfId="0" applyNumberFormat="1" applyFont="1" applyFill="1" applyBorder="1" applyProtection="1"/>
    <xf numFmtId="172" fontId="0" fillId="0" borderId="0" xfId="0" applyNumberFormat="1" applyProtection="1"/>
    <xf numFmtId="44" fontId="20" fillId="0" borderId="6" xfId="25" applyFont="1" applyFill="1" applyBorder="1" applyAlignment="1" applyProtection="1">
      <alignment horizontal="center" vertical="center" wrapText="1"/>
    </xf>
    <xf numFmtId="0" fontId="31" fillId="0" borderId="0" xfId="0" applyFont="1" applyProtection="1">
      <protection hidden="1"/>
    </xf>
    <xf numFmtId="0" fontId="20" fillId="5" borderId="2" xfId="0" applyFont="1" applyFill="1" applyBorder="1" applyAlignment="1" applyProtection="1">
      <alignment vertical="center" wrapText="1"/>
    </xf>
    <xf numFmtId="0" fontId="20" fillId="5" borderId="1" xfId="0" applyFont="1" applyFill="1" applyBorder="1" applyAlignment="1" applyProtection="1">
      <alignment vertical="center" wrapText="1"/>
    </xf>
    <xf numFmtId="44" fontId="19" fillId="14" borderId="2" xfId="25" applyFont="1" applyFill="1" applyBorder="1" applyAlignment="1" applyProtection="1">
      <alignment vertical="center" wrapText="1"/>
    </xf>
    <xf numFmtId="44" fontId="13" fillId="14" borderId="2" xfId="25" applyFont="1" applyFill="1" applyBorder="1"/>
    <xf numFmtId="0" fontId="19" fillId="5" borderId="0" xfId="0" applyFont="1" applyFill="1" applyBorder="1" applyAlignment="1" applyProtection="1">
      <alignment horizontal="center" vertical="center" wrapText="1"/>
    </xf>
    <xf numFmtId="44" fontId="20" fillId="5" borderId="0" xfId="25" applyFont="1" applyFill="1" applyBorder="1" applyAlignment="1" applyProtection="1">
      <alignment vertical="center" wrapText="1"/>
    </xf>
    <xf numFmtId="44" fontId="19" fillId="5" borderId="0" xfId="25" applyFont="1" applyFill="1" applyBorder="1" applyAlignment="1" applyProtection="1">
      <alignment vertical="center" wrapText="1"/>
    </xf>
    <xf numFmtId="3" fontId="20" fillId="5" borderId="0" xfId="0" applyNumberFormat="1" applyFont="1" applyFill="1" applyBorder="1" applyAlignment="1" applyProtection="1">
      <alignment vertical="center" wrapText="1"/>
    </xf>
    <xf numFmtId="44" fontId="20" fillId="5" borderId="15" xfId="25" applyFont="1" applyFill="1" applyBorder="1" applyAlignment="1" applyProtection="1">
      <alignment horizontal="center" vertical="center" wrapText="1"/>
    </xf>
    <xf numFmtId="44" fontId="13" fillId="5" borderId="15" xfId="25" applyFont="1" applyFill="1" applyBorder="1"/>
    <xf numFmtId="44" fontId="13" fillId="5" borderId="0" xfId="0" applyNumberFormat="1" applyFont="1" applyFill="1" applyBorder="1"/>
    <xf numFmtId="0" fontId="20" fillId="5" borderId="6" xfId="0" applyFont="1" applyFill="1" applyBorder="1" applyAlignment="1" applyProtection="1">
      <alignment vertical="center" wrapText="1"/>
    </xf>
    <xf numFmtId="0" fontId="0" fillId="5" borderId="0" xfId="0" applyFill="1" applyBorder="1"/>
    <xf numFmtId="0" fontId="20" fillId="5" borderId="41" xfId="0" applyFont="1" applyFill="1" applyBorder="1" applyAlignment="1" applyProtection="1">
      <alignment vertical="center" wrapText="1"/>
    </xf>
    <xf numFmtId="44" fontId="13" fillId="5" borderId="41" xfId="25" applyFont="1" applyFill="1" applyBorder="1"/>
    <xf numFmtId="0" fontId="20" fillId="0" borderId="40" xfId="0" applyFont="1" applyFill="1" applyBorder="1" applyAlignment="1" applyProtection="1">
      <alignment vertical="center" wrapText="1"/>
    </xf>
    <xf numFmtId="0" fontId="20" fillId="5" borderId="0" xfId="0" applyFont="1" applyFill="1" applyBorder="1" applyAlignment="1" applyProtection="1">
      <alignment vertical="center" wrapText="1"/>
    </xf>
    <xf numFmtId="44" fontId="19" fillId="11" borderId="2" xfId="25" applyFont="1" applyFill="1" applyBorder="1" applyAlignment="1" applyProtection="1">
      <alignment vertical="center" wrapText="1"/>
    </xf>
    <xf numFmtId="44" fontId="13" fillId="5" borderId="15" xfId="0" applyNumberFormat="1" applyFont="1" applyFill="1" applyBorder="1"/>
    <xf numFmtId="0" fontId="20" fillId="5" borderId="18" xfId="0" applyFont="1" applyFill="1" applyBorder="1" applyAlignment="1" applyProtection="1">
      <alignment vertical="center" wrapText="1"/>
    </xf>
    <xf numFmtId="0" fontId="20" fillId="5" borderId="26" xfId="0" applyFont="1" applyFill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/>
    </xf>
    <xf numFmtId="2" fontId="0" fillId="0" borderId="0" xfId="0" applyNumberFormat="1"/>
    <xf numFmtId="2" fontId="20" fillId="0" borderId="2" xfId="25" applyNumberFormat="1" applyFont="1" applyFill="1" applyBorder="1" applyAlignment="1" applyProtection="1">
      <alignment vertical="center" wrapText="1"/>
    </xf>
    <xf numFmtId="2" fontId="20" fillId="0" borderId="6" xfId="25" applyNumberFormat="1" applyFont="1" applyFill="1" applyBorder="1" applyAlignment="1" applyProtection="1">
      <alignment vertical="center" wrapText="1"/>
    </xf>
    <xf numFmtId="2" fontId="20" fillId="0" borderId="18" xfId="25" applyNumberFormat="1" applyFont="1" applyFill="1" applyBorder="1" applyAlignment="1" applyProtection="1">
      <alignment vertical="center" wrapText="1"/>
    </xf>
    <xf numFmtId="2" fontId="20" fillId="0" borderId="26" xfId="25" applyNumberFormat="1" applyFont="1" applyFill="1" applyBorder="1" applyAlignment="1" applyProtection="1">
      <alignment vertical="center" wrapText="1"/>
    </xf>
    <xf numFmtId="2" fontId="20" fillId="0" borderId="1" xfId="25" applyNumberFormat="1" applyFont="1" applyFill="1" applyBorder="1" applyAlignment="1" applyProtection="1">
      <alignment vertical="center" wrapText="1"/>
    </xf>
    <xf numFmtId="44" fontId="20" fillId="0" borderId="18" xfId="25" applyFont="1" applyFill="1" applyBorder="1" applyAlignment="1" applyProtection="1">
      <alignment horizontal="center" vertical="center" wrapText="1"/>
    </xf>
    <xf numFmtId="44" fontId="20" fillId="0" borderId="2" xfId="25" applyFont="1" applyFill="1" applyBorder="1" applyAlignment="1" applyProtection="1">
      <alignment horizontal="center" vertical="center" wrapText="1"/>
    </xf>
    <xf numFmtId="44" fontId="20" fillId="0" borderId="26" xfId="25" applyFont="1" applyFill="1" applyBorder="1" applyAlignment="1" applyProtection="1">
      <alignment horizontal="center" vertical="center" wrapText="1"/>
    </xf>
    <xf numFmtId="44" fontId="20" fillId="0" borderId="26" xfId="25" applyFont="1" applyFill="1" applyBorder="1" applyAlignment="1" applyProtection="1">
      <alignment vertical="center" wrapText="1"/>
    </xf>
    <xf numFmtId="0" fontId="23" fillId="0" borderId="0" xfId="0" applyFont="1" applyProtection="1"/>
    <xf numFmtId="0" fontId="2" fillId="3" borderId="33" xfId="7" applyFont="1" applyFill="1" applyBorder="1" applyAlignment="1" applyProtection="1">
      <alignment horizontal="left" vertical="center"/>
    </xf>
    <xf numFmtId="0" fontId="3" fillId="3" borderId="34" xfId="7" applyFont="1" applyFill="1" applyBorder="1" applyProtection="1"/>
    <xf numFmtId="49" fontId="2" fillId="3" borderId="34" xfId="7" applyNumberFormat="1" applyFont="1" applyFill="1" applyBorder="1" applyAlignment="1" applyProtection="1">
      <alignment horizontal="left" vertical="center"/>
    </xf>
    <xf numFmtId="49" fontId="2" fillId="3" borderId="34" xfId="7" applyNumberFormat="1" applyFont="1" applyFill="1" applyBorder="1" applyAlignment="1" applyProtection="1">
      <alignment horizontal="center" vertical="center"/>
    </xf>
    <xf numFmtId="49" fontId="2" fillId="3" borderId="35" xfId="7" applyNumberFormat="1" applyFont="1" applyFill="1" applyBorder="1" applyAlignment="1" applyProtection="1">
      <alignment horizontal="right" vertical="center"/>
    </xf>
    <xf numFmtId="0" fontId="2" fillId="3" borderId="34" xfId="7" applyFont="1" applyFill="1" applyBorder="1" applyAlignment="1" applyProtection="1">
      <alignment horizontal="left" vertical="center"/>
    </xf>
    <xf numFmtId="0" fontId="0" fillId="3" borderId="34" xfId="0" applyFill="1" applyBorder="1" applyProtection="1"/>
    <xf numFmtId="0" fontId="2" fillId="3" borderId="35" xfId="7" applyFont="1" applyFill="1" applyBorder="1" applyAlignment="1" applyProtection="1">
      <alignment horizontal="right" vertical="center"/>
    </xf>
    <xf numFmtId="0" fontId="13" fillId="7" borderId="0" xfId="0" applyFont="1" applyFill="1" applyProtection="1"/>
    <xf numFmtId="0" fontId="0" fillId="7" borderId="0" xfId="0" applyFont="1" applyFill="1" applyProtection="1"/>
    <xf numFmtId="0" fontId="0" fillId="7" borderId="0" xfId="0" applyFill="1" applyProtection="1"/>
    <xf numFmtId="0" fontId="0" fillId="5" borderId="0" xfId="0" applyFont="1" applyFill="1" applyProtection="1"/>
    <xf numFmtId="0" fontId="13" fillId="11" borderId="0" xfId="7" applyFont="1" applyFill="1" applyBorder="1" applyAlignment="1" applyProtection="1">
      <alignment horizontal="left"/>
    </xf>
    <xf numFmtId="0" fontId="0" fillId="11" borderId="0" xfId="0" applyFont="1" applyFill="1" applyProtection="1"/>
    <xf numFmtId="0" fontId="0" fillId="11" borderId="0" xfId="0" applyFill="1" applyProtection="1"/>
    <xf numFmtId="0" fontId="1" fillId="11" borderId="0" xfId="0" applyFont="1" applyFill="1" applyProtection="1"/>
    <xf numFmtId="0" fontId="0" fillId="4" borderId="8" xfId="7" applyFont="1" applyFill="1" applyBorder="1" applyAlignment="1" applyProtection="1">
      <alignment horizontal="center" vertical="center"/>
    </xf>
    <xf numFmtId="0" fontId="0" fillId="4" borderId="6" xfId="7" applyFont="1" applyFill="1" applyBorder="1" applyAlignment="1" applyProtection="1">
      <alignment horizontal="center" vertical="center"/>
    </xf>
    <xf numFmtId="0" fontId="0" fillId="4" borderId="14" xfId="7" applyFont="1" applyFill="1" applyBorder="1" applyAlignment="1" applyProtection="1">
      <alignment horizontal="center" vertical="center"/>
    </xf>
    <xf numFmtId="0" fontId="4" fillId="4" borderId="10" xfId="7" applyFont="1" applyFill="1" applyBorder="1" applyAlignment="1" applyProtection="1">
      <alignment horizontal="center" vertical="center"/>
    </xf>
    <xf numFmtId="0" fontId="1" fillId="4" borderId="6" xfId="7" applyFont="1" applyFill="1" applyBorder="1" applyAlignment="1" applyProtection="1">
      <alignment horizontal="center" vertical="center"/>
    </xf>
    <xf numFmtId="0" fontId="0" fillId="4" borderId="3" xfId="7" applyFont="1" applyFill="1" applyBorder="1" applyAlignment="1" applyProtection="1">
      <alignment vertical="center" wrapText="1"/>
    </xf>
    <xf numFmtId="0" fontId="0" fillId="4" borderId="3" xfId="7" applyFont="1" applyFill="1" applyBorder="1" applyAlignment="1" applyProtection="1">
      <alignment horizontal="center" vertical="center"/>
    </xf>
    <xf numFmtId="0" fontId="4" fillId="4" borderId="3" xfId="7" applyFont="1" applyFill="1" applyBorder="1" applyAlignment="1" applyProtection="1">
      <alignment horizontal="center" vertical="center"/>
    </xf>
    <xf numFmtId="0" fontId="1" fillId="4" borderId="3" xfId="7" applyFont="1" applyFill="1" applyBorder="1" applyAlignment="1" applyProtection="1">
      <alignment horizontal="center" vertical="center"/>
    </xf>
    <xf numFmtId="0" fontId="8" fillId="4" borderId="3" xfId="7" applyFont="1" applyFill="1" applyBorder="1" applyAlignment="1" applyProtection="1">
      <alignment horizontal="center" vertical="center"/>
    </xf>
    <xf numFmtId="0" fontId="0" fillId="4" borderId="8" xfId="7" applyFont="1" applyFill="1" applyBorder="1" applyAlignment="1" applyProtection="1">
      <alignment horizontal="center"/>
    </xf>
    <xf numFmtId="0" fontId="0" fillId="4" borderId="1" xfId="7" applyFont="1" applyFill="1" applyBorder="1" applyAlignment="1" applyProtection="1">
      <alignment horizontal="center" vertical="center" wrapText="1"/>
    </xf>
    <xf numFmtId="0" fontId="0" fillId="4" borderId="1" xfId="7" applyFont="1" applyFill="1" applyBorder="1" applyAlignment="1" applyProtection="1">
      <alignment horizontal="center"/>
    </xf>
    <xf numFmtId="0" fontId="0" fillId="4" borderId="14" xfId="7" applyFont="1" applyFill="1" applyBorder="1" applyAlignment="1" applyProtection="1">
      <alignment horizontal="center"/>
    </xf>
    <xf numFmtId="0" fontId="4" fillId="4" borderId="11" xfId="7" applyFont="1" applyFill="1" applyBorder="1" applyAlignment="1" applyProtection="1">
      <alignment horizontal="center"/>
    </xf>
    <xf numFmtId="0" fontId="1" fillId="4" borderId="1" xfId="7" applyFont="1" applyFill="1" applyBorder="1" applyAlignment="1" applyProtection="1">
      <alignment horizontal="center"/>
    </xf>
    <xf numFmtId="0" fontId="0" fillId="4" borderId="4" xfId="7" applyFont="1" applyFill="1" applyBorder="1" applyAlignment="1" applyProtection="1">
      <alignment vertical="center" wrapText="1"/>
    </xf>
    <xf numFmtId="0" fontId="0" fillId="4" borderId="4" xfId="7" applyFont="1" applyFill="1" applyBorder="1" applyAlignment="1" applyProtection="1">
      <alignment horizontal="center"/>
    </xf>
    <xf numFmtId="0" fontId="4" fillId="4" borderId="4" xfId="7" applyFont="1" applyFill="1" applyBorder="1" applyAlignment="1" applyProtection="1">
      <alignment horizontal="center"/>
    </xf>
    <xf numFmtId="0" fontId="1" fillId="4" borderId="1" xfId="7" applyFont="1" applyFill="1" applyBorder="1" applyAlignment="1" applyProtection="1">
      <alignment horizontal="center" vertical="center" wrapText="1"/>
    </xf>
    <xf numFmtId="0" fontId="1" fillId="4" borderId="4" xfId="7" applyFont="1" applyFill="1" applyBorder="1" applyAlignment="1" applyProtection="1">
      <alignment horizontal="center"/>
    </xf>
    <xf numFmtId="0" fontId="0" fillId="4" borderId="0" xfId="7" applyFont="1" applyFill="1" applyBorder="1" applyAlignment="1" applyProtection="1">
      <alignment horizontal="center"/>
    </xf>
    <xf numFmtId="0" fontId="8" fillId="4" borderId="0" xfId="7" applyFont="1" applyFill="1" applyBorder="1" applyAlignment="1" applyProtection="1">
      <alignment horizontal="center"/>
    </xf>
    <xf numFmtId="0" fontId="0" fillId="0" borderId="2" xfId="7" applyFont="1" applyBorder="1" applyProtection="1"/>
    <xf numFmtId="0" fontId="0" fillId="0" borderId="2" xfId="7" applyFont="1" applyBorder="1" applyAlignment="1" applyProtection="1">
      <alignment horizontal="center"/>
    </xf>
    <xf numFmtId="171" fontId="13" fillId="13" borderId="2" xfId="7" applyNumberFormat="1" applyFont="1" applyFill="1" applyBorder="1" applyAlignment="1" applyProtection="1">
      <alignment horizontal="center"/>
    </xf>
    <xf numFmtId="0" fontId="0" fillId="0" borderId="1" xfId="7" applyFont="1" applyBorder="1" applyAlignment="1" applyProtection="1">
      <alignment horizontal="center"/>
    </xf>
    <xf numFmtId="9" fontId="1" fillId="0" borderId="2" xfId="2" applyFont="1" applyBorder="1" applyAlignment="1" applyProtection="1">
      <alignment horizontal="center"/>
    </xf>
    <xf numFmtId="1" fontId="0" fillId="0" borderId="2" xfId="7" applyNumberFormat="1" applyFont="1" applyBorder="1" applyAlignment="1" applyProtection="1">
      <alignment horizontal="center"/>
    </xf>
    <xf numFmtId="4" fontId="9" fillId="0" borderId="1" xfId="7" applyNumberFormat="1" applyFont="1" applyFill="1" applyBorder="1" applyAlignment="1" applyProtection="1">
      <alignment horizontal="right"/>
    </xf>
    <xf numFmtId="0" fontId="0" fillId="5" borderId="2" xfId="7" applyFont="1" applyFill="1" applyBorder="1" applyProtection="1"/>
    <xf numFmtId="44" fontId="0" fillId="0" borderId="2" xfId="25" applyFont="1" applyFill="1" applyBorder="1" applyAlignment="1" applyProtection="1">
      <alignment horizontal="center"/>
    </xf>
    <xf numFmtId="10" fontId="0" fillId="5" borderId="2" xfId="2" applyNumberFormat="1" applyFont="1" applyFill="1" applyBorder="1" applyAlignment="1" applyProtection="1">
      <alignment horizontal="center"/>
    </xf>
    <xf numFmtId="0" fontId="0" fillId="5" borderId="2" xfId="7" applyFont="1" applyFill="1" applyBorder="1" applyAlignment="1" applyProtection="1">
      <alignment horizontal="center"/>
    </xf>
    <xf numFmtId="44" fontId="0" fillId="5" borderId="2" xfId="25" applyFont="1" applyFill="1" applyBorder="1" applyAlignment="1" applyProtection="1">
      <alignment horizontal="center"/>
    </xf>
    <xf numFmtId="1" fontId="0" fillId="5" borderId="2" xfId="7" applyNumberFormat="1" applyFont="1" applyFill="1" applyBorder="1" applyAlignment="1" applyProtection="1">
      <alignment horizontal="center"/>
    </xf>
    <xf numFmtId="4" fontId="0" fillId="5" borderId="2" xfId="7" applyNumberFormat="1" applyFont="1" applyFill="1" applyBorder="1" applyAlignment="1" applyProtection="1">
      <alignment horizontal="center"/>
    </xf>
    <xf numFmtId="4" fontId="9" fillId="5" borderId="1" xfId="7" applyNumberFormat="1" applyFont="1" applyFill="1" applyBorder="1" applyAlignment="1" applyProtection="1">
      <alignment horizontal="right"/>
    </xf>
    <xf numFmtId="0" fontId="0" fillId="5" borderId="16" xfId="7" applyFont="1" applyFill="1" applyBorder="1" applyAlignment="1" applyProtection="1">
      <alignment vertical="center" wrapText="1"/>
    </xf>
    <xf numFmtId="9" fontId="0" fillId="5" borderId="2" xfId="2" applyFont="1" applyFill="1" applyBorder="1" applyAlignment="1" applyProtection="1">
      <alignment horizontal="center"/>
    </xf>
    <xf numFmtId="1" fontId="0" fillId="0" borderId="1" xfId="7" applyNumberFormat="1" applyFont="1" applyBorder="1" applyAlignment="1" applyProtection="1">
      <alignment horizontal="center"/>
    </xf>
    <xf numFmtId="0" fontId="0" fillId="0" borderId="16" xfId="7" applyFont="1" applyFill="1" applyBorder="1" applyAlignment="1" applyProtection="1">
      <alignment horizontal="center"/>
    </xf>
    <xf numFmtId="0" fontId="1" fillId="5" borderId="2" xfId="7" applyFont="1" applyFill="1" applyBorder="1" applyProtection="1"/>
    <xf numFmtId="9" fontId="1" fillId="5" borderId="2" xfId="2" applyFont="1" applyFill="1" applyBorder="1" applyAlignment="1" applyProtection="1">
      <alignment horizontal="center"/>
    </xf>
    <xf numFmtId="0" fontId="1" fillId="5" borderId="2" xfId="7" applyFont="1" applyFill="1" applyBorder="1" applyAlignment="1" applyProtection="1">
      <alignment horizontal="center"/>
    </xf>
    <xf numFmtId="1" fontId="1" fillId="0" borderId="1" xfId="7" applyNumberFormat="1" applyFont="1" applyBorder="1" applyAlignment="1" applyProtection="1">
      <alignment horizontal="center"/>
    </xf>
    <xf numFmtId="0" fontId="1" fillId="0" borderId="16" xfId="7" applyFont="1" applyFill="1" applyBorder="1" applyAlignment="1" applyProtection="1">
      <alignment horizontal="center"/>
    </xf>
    <xf numFmtId="0" fontId="0" fillId="0" borderId="2" xfId="3" applyFont="1" applyFill="1" applyBorder="1" applyAlignment="1" applyProtection="1">
      <alignment horizontal="left" vertical="center"/>
    </xf>
    <xf numFmtId="2" fontId="0" fillId="0" borderId="2" xfId="7" applyNumberFormat="1" applyFont="1" applyFill="1" applyBorder="1" applyAlignment="1" applyProtection="1">
      <alignment horizontal="center"/>
    </xf>
    <xf numFmtId="0" fontId="0" fillId="0" borderId="2" xfId="0" applyFont="1" applyBorder="1" applyProtection="1"/>
    <xf numFmtId="0" fontId="4" fillId="0" borderId="2" xfId="7" applyFont="1" applyFill="1" applyBorder="1" applyAlignment="1" applyProtection="1">
      <alignment horizontal="center"/>
    </xf>
    <xf numFmtId="4" fontId="9" fillId="0" borderId="2" xfId="7" applyNumberFormat="1" applyFont="1" applyFill="1" applyBorder="1" applyAlignment="1" applyProtection="1">
      <alignment horizontal="right"/>
    </xf>
    <xf numFmtId="44" fontId="0" fillId="0" borderId="2" xfId="25" applyFont="1" applyFill="1" applyBorder="1" applyProtection="1"/>
    <xf numFmtId="0" fontId="0" fillId="5" borderId="2" xfId="3" applyFont="1" applyFill="1" applyBorder="1" applyAlignment="1" applyProtection="1">
      <alignment horizontal="left" vertical="center"/>
    </xf>
    <xf numFmtId="1" fontId="0" fillId="0" borderId="2" xfId="7" applyNumberFormat="1" applyFont="1" applyFill="1" applyBorder="1" applyAlignment="1" applyProtection="1">
      <alignment horizontal="center"/>
    </xf>
    <xf numFmtId="44" fontId="13" fillId="5" borderId="2" xfId="25" applyFont="1" applyFill="1" applyBorder="1" applyAlignment="1" applyProtection="1">
      <alignment horizontal="center"/>
    </xf>
    <xf numFmtId="0" fontId="0" fillId="0" borderId="16" xfId="3" applyFont="1" applyFill="1" applyBorder="1" applyAlignment="1" applyProtection="1">
      <alignment horizontal="left" vertical="center"/>
    </xf>
    <xf numFmtId="9" fontId="1" fillId="0" borderId="2" xfId="2" applyFont="1" applyFill="1" applyBorder="1" applyAlignment="1" applyProtection="1">
      <alignment horizontal="center"/>
    </xf>
    <xf numFmtId="4" fontId="9" fillId="5" borderId="2" xfId="7" applyNumberFormat="1" applyFont="1" applyFill="1" applyBorder="1" applyAlignment="1" applyProtection="1">
      <alignment horizontal="right"/>
    </xf>
    <xf numFmtId="0" fontId="0" fillId="0" borderId="2" xfId="3" applyFont="1" applyFill="1" applyBorder="1" applyAlignment="1" applyProtection="1">
      <alignment horizontal="center" vertical="center"/>
    </xf>
    <xf numFmtId="0" fontId="0" fillId="0" borderId="2" xfId="7" applyFont="1" applyFill="1" applyBorder="1" applyAlignment="1" applyProtection="1">
      <alignment horizontal="center"/>
    </xf>
    <xf numFmtId="0" fontId="8" fillId="0" borderId="2" xfId="7" applyFont="1" applyFill="1" applyBorder="1" applyAlignment="1" applyProtection="1">
      <alignment horizontal="center"/>
    </xf>
    <xf numFmtId="0" fontId="13" fillId="5" borderId="2" xfId="7" applyFont="1" applyFill="1" applyBorder="1" applyProtection="1"/>
    <xf numFmtId="0" fontId="8" fillId="0" borderId="16" xfId="7" applyFont="1" applyFill="1" applyBorder="1" applyAlignment="1" applyProtection="1">
      <alignment horizontal="center"/>
    </xf>
    <xf numFmtId="0" fontId="1" fillId="0" borderId="1" xfId="7" applyFont="1" applyBorder="1" applyAlignment="1" applyProtection="1">
      <alignment horizontal="center"/>
    </xf>
    <xf numFmtId="0" fontId="0" fillId="0" borderId="2" xfId="7" applyFont="1" applyFill="1" applyBorder="1" applyProtection="1"/>
    <xf numFmtId="0" fontId="0" fillId="0" borderId="16" xfId="3" applyFont="1" applyFill="1" applyBorder="1" applyAlignment="1" applyProtection="1">
      <alignment horizontal="center" vertical="center"/>
    </xf>
    <xf numFmtId="0" fontId="0" fillId="0" borderId="16" xfId="7" applyFont="1" applyFill="1" applyBorder="1" applyAlignment="1" applyProtection="1">
      <alignment vertical="center" wrapText="1"/>
    </xf>
    <xf numFmtId="0" fontId="0" fillId="0" borderId="16" xfId="7" applyFont="1" applyFill="1" applyBorder="1" applyAlignment="1" applyProtection="1">
      <alignment horizontal="center" vertical="center" wrapText="1"/>
    </xf>
    <xf numFmtId="0" fontId="1" fillId="0" borderId="16" xfId="3" applyFont="1" applyFill="1" applyBorder="1" applyAlignment="1" applyProtection="1">
      <alignment horizontal="center" vertical="center"/>
    </xf>
    <xf numFmtId="0" fontId="1" fillId="0" borderId="16" xfId="7" applyFont="1" applyFill="1" applyBorder="1" applyAlignment="1" applyProtection="1">
      <alignment horizontal="center" vertical="center" wrapText="1"/>
    </xf>
    <xf numFmtId="0" fontId="0" fillId="0" borderId="16" xfId="7" applyFont="1" applyFill="1" applyBorder="1" applyProtection="1"/>
    <xf numFmtId="1" fontId="0" fillId="0" borderId="16" xfId="7" applyNumberFormat="1" applyFont="1" applyFill="1" applyBorder="1" applyAlignment="1" applyProtection="1">
      <alignment horizontal="center"/>
    </xf>
    <xf numFmtId="2" fontId="0" fillId="0" borderId="16" xfId="7" applyNumberFormat="1" applyFont="1" applyFill="1" applyBorder="1" applyAlignment="1" applyProtection="1">
      <alignment horizontal="center"/>
    </xf>
    <xf numFmtId="4" fontId="9" fillId="0" borderId="16" xfId="7" applyNumberFormat="1" applyFont="1" applyFill="1" applyBorder="1" applyAlignment="1" applyProtection="1">
      <alignment horizontal="right"/>
    </xf>
    <xf numFmtId="0" fontId="1" fillId="0" borderId="16" xfId="7" applyFont="1" applyFill="1" applyBorder="1" applyProtection="1"/>
    <xf numFmtId="1" fontId="1" fillId="0" borderId="16" xfId="7" applyNumberFormat="1" applyFont="1" applyFill="1" applyBorder="1" applyAlignment="1" applyProtection="1">
      <alignment horizontal="center"/>
    </xf>
    <xf numFmtId="2" fontId="1" fillId="0" borderId="16" xfId="7" applyNumberFormat="1" applyFont="1" applyFill="1" applyBorder="1" applyAlignment="1" applyProtection="1">
      <alignment horizontal="center"/>
    </xf>
    <xf numFmtId="0" fontId="0" fillId="0" borderId="2" xfId="0" applyFont="1" applyFill="1" applyBorder="1" applyProtection="1"/>
    <xf numFmtId="171" fontId="13" fillId="0" borderId="0" xfId="0" applyNumberFormat="1" applyFont="1" applyAlignment="1" applyProtection="1">
      <alignment horizontal="center"/>
    </xf>
    <xf numFmtId="1" fontId="0" fillId="0" borderId="0" xfId="0" applyNumberFormat="1" applyFont="1" applyProtection="1"/>
    <xf numFmtId="0" fontId="0" fillId="10" borderId="2" xfId="0" applyFont="1" applyFill="1" applyBorder="1" applyProtection="1"/>
    <xf numFmtId="44" fontId="13" fillId="10" borderId="2" xfId="0" applyNumberFormat="1" applyFont="1" applyFill="1" applyBorder="1" applyProtection="1"/>
    <xf numFmtId="0" fontId="0" fillId="0" borderId="0" xfId="7" applyFont="1" applyFill="1" applyProtection="1"/>
    <xf numFmtId="0" fontId="0" fillId="0" borderId="0" xfId="7" applyFont="1" applyFill="1" applyAlignment="1" applyProtection="1">
      <alignment horizontal="center"/>
    </xf>
    <xf numFmtId="1" fontId="0" fillId="0" borderId="0" xfId="7" applyNumberFormat="1" applyFont="1" applyFill="1" applyAlignment="1" applyProtection="1">
      <alignment horizontal="center"/>
    </xf>
    <xf numFmtId="2" fontId="0" fillId="0" borderId="0" xfId="7" applyNumberFormat="1" applyFont="1" applyFill="1" applyAlignment="1" applyProtection="1">
      <alignment horizontal="center"/>
    </xf>
    <xf numFmtId="0" fontId="0" fillId="10" borderId="16" xfId="0" applyFont="1" applyFill="1" applyBorder="1" applyProtection="1"/>
    <xf numFmtId="4" fontId="9" fillId="10" borderId="16" xfId="7" applyNumberFormat="1" applyFont="1" applyFill="1" applyBorder="1" applyAlignment="1" applyProtection="1">
      <alignment horizontal="right"/>
    </xf>
    <xf numFmtId="0" fontId="1" fillId="0" borderId="0" xfId="7" applyFont="1" applyFill="1" applyProtection="1"/>
    <xf numFmtId="0" fontId="1" fillId="0" borderId="0" xfId="7" applyFont="1" applyFill="1" applyAlignment="1" applyProtection="1">
      <alignment horizontal="center"/>
    </xf>
    <xf numFmtId="1" fontId="1" fillId="0" borderId="0" xfId="7" applyNumberFormat="1" applyFont="1" applyFill="1" applyAlignment="1" applyProtection="1">
      <alignment horizontal="center"/>
    </xf>
    <xf numFmtId="2" fontId="1" fillId="0" borderId="0" xfId="7" applyNumberFormat="1" applyFont="1" applyFill="1" applyAlignment="1" applyProtection="1">
      <alignment horizontal="center"/>
    </xf>
    <xf numFmtId="0" fontId="1" fillId="10" borderId="16" xfId="0" applyFont="1" applyFill="1" applyBorder="1" applyProtection="1"/>
    <xf numFmtId="0" fontId="0" fillId="10" borderId="1" xfId="0" applyFont="1" applyFill="1" applyBorder="1" applyProtection="1"/>
    <xf numFmtId="44" fontId="13" fillId="10" borderId="1" xfId="0" applyNumberFormat="1" applyFont="1" applyFill="1" applyBorder="1" applyProtection="1"/>
    <xf numFmtId="44" fontId="13" fillId="7" borderId="0" xfId="0" applyNumberFormat="1" applyFont="1" applyFill="1" applyProtection="1"/>
    <xf numFmtId="0" fontId="0" fillId="0" borderId="0" xfId="7" applyFont="1" applyFill="1" applyBorder="1" applyAlignment="1" applyProtection="1">
      <alignment horizontal="right"/>
    </xf>
    <xf numFmtId="0" fontId="0" fillId="0" borderId="0" xfId="0" applyFont="1" applyAlignment="1" applyProtection="1">
      <alignment horizontal="left"/>
    </xf>
    <xf numFmtId="0" fontId="0" fillId="0" borderId="0" xfId="7" applyFont="1" applyAlignment="1" applyProtection="1">
      <alignment horizontal="center"/>
    </xf>
    <xf numFmtId="4" fontId="9" fillId="0" borderId="0" xfId="7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1" fillId="7" borderId="0" xfId="0" applyFont="1" applyFill="1" applyProtection="1"/>
    <xf numFmtId="0" fontId="0" fillId="0" borderId="0" xfId="0" applyFont="1" applyFill="1" applyProtection="1"/>
    <xf numFmtId="0" fontId="1" fillId="0" borderId="0" xfId="0" applyFont="1" applyFill="1" applyProtection="1"/>
    <xf numFmtId="0" fontId="0" fillId="0" borderId="0" xfId="0" applyFont="1" applyFill="1" applyAlignment="1" applyProtection="1">
      <alignment horizontal="right"/>
    </xf>
    <xf numFmtId="44" fontId="13" fillId="0" borderId="0" xfId="0" applyNumberFormat="1" applyFont="1" applyFill="1" applyProtection="1"/>
    <xf numFmtId="0" fontId="4" fillId="4" borderId="6" xfId="7" applyFont="1" applyFill="1" applyBorder="1" applyAlignment="1" applyProtection="1">
      <alignment horizontal="center" vertical="center"/>
    </xf>
    <xf numFmtId="0" fontId="4" fillId="4" borderId="1" xfId="7" applyFont="1" applyFill="1" applyBorder="1" applyAlignment="1" applyProtection="1">
      <alignment horizontal="center"/>
    </xf>
    <xf numFmtId="0" fontId="8" fillId="4" borderId="4" xfId="7" applyFont="1" applyFill="1" applyBorder="1" applyAlignment="1" applyProtection="1">
      <alignment horizontal="center"/>
    </xf>
    <xf numFmtId="9" fontId="0" fillId="0" borderId="2" xfId="2" applyFont="1" applyBorder="1" applyAlignment="1" applyProtection="1">
      <alignment horizontal="center"/>
    </xf>
    <xf numFmtId="10" fontId="1" fillId="5" borderId="2" xfId="2" applyNumberFormat="1" applyFont="1" applyFill="1" applyBorder="1" applyAlignment="1" applyProtection="1">
      <alignment horizontal="center"/>
    </xf>
    <xf numFmtId="4" fontId="1" fillId="5" borderId="2" xfId="7" applyNumberFormat="1" applyFont="1" applyFill="1" applyBorder="1" applyAlignment="1" applyProtection="1">
      <alignment horizontal="center"/>
    </xf>
    <xf numFmtId="44" fontId="0" fillId="5" borderId="2" xfId="7" applyNumberFormat="1" applyFont="1" applyFill="1" applyBorder="1" applyProtection="1"/>
    <xf numFmtId="0" fontId="13" fillId="5" borderId="2" xfId="7" applyFont="1" applyFill="1" applyBorder="1" applyAlignment="1" applyProtection="1">
      <alignment horizontal="center"/>
    </xf>
    <xf numFmtId="0" fontId="0" fillId="0" borderId="16" xfId="3" applyFont="1" applyFill="1" applyBorder="1" applyAlignment="1" applyProtection="1">
      <alignment vertical="center"/>
    </xf>
    <xf numFmtId="0" fontId="0" fillId="5" borderId="16" xfId="3" applyFont="1" applyFill="1" applyBorder="1" applyAlignment="1" applyProtection="1">
      <alignment horizontal="left" vertical="center"/>
    </xf>
    <xf numFmtId="0" fontId="0" fillId="5" borderId="16" xfId="7" applyFont="1" applyFill="1" applyBorder="1" applyAlignment="1" applyProtection="1">
      <alignment horizontal="center"/>
    </xf>
    <xf numFmtId="0" fontId="0" fillId="0" borderId="16" xfId="0" applyFont="1" applyFill="1" applyBorder="1" applyProtection="1"/>
    <xf numFmtId="0" fontId="0" fillId="0" borderId="16" xfId="0" applyFill="1" applyBorder="1" applyProtection="1"/>
    <xf numFmtId="44" fontId="0" fillId="5" borderId="2" xfId="25" applyFont="1" applyFill="1" applyBorder="1" applyProtection="1"/>
    <xf numFmtId="44" fontId="1" fillId="5" borderId="2" xfId="25" applyFont="1" applyFill="1" applyBorder="1" applyAlignment="1" applyProtection="1">
      <alignment horizontal="center"/>
    </xf>
    <xf numFmtId="1" fontId="1" fillId="5" borderId="2" xfId="7" applyNumberFormat="1" applyFont="1" applyFill="1" applyBorder="1" applyAlignment="1" applyProtection="1">
      <alignment horizontal="center"/>
    </xf>
    <xf numFmtId="0" fontId="1" fillId="10" borderId="2" xfId="0" applyFont="1" applyFill="1" applyBorder="1" applyProtection="1"/>
    <xf numFmtId="0" fontId="0" fillId="5" borderId="2" xfId="0" applyFont="1" applyFill="1" applyBorder="1" applyProtection="1"/>
    <xf numFmtId="0" fontId="0" fillId="5" borderId="16" xfId="3" applyFont="1" applyFill="1" applyBorder="1" applyAlignment="1" applyProtection="1">
      <alignment vertical="center"/>
    </xf>
    <xf numFmtId="4" fontId="15" fillId="5" borderId="1" xfId="7" applyNumberFormat="1" applyFont="1" applyFill="1" applyBorder="1" applyAlignment="1" applyProtection="1">
      <alignment horizontal="right"/>
    </xf>
    <xf numFmtId="0" fontId="0" fillId="13" borderId="2" xfId="0" applyFill="1" applyBorder="1" applyProtection="1"/>
    <xf numFmtId="0" fontId="0" fillId="5" borderId="2" xfId="0" applyFont="1" applyFill="1" applyBorder="1" applyAlignment="1" applyProtection="1">
      <alignment horizontal="center"/>
    </xf>
    <xf numFmtId="0" fontId="1" fillId="5" borderId="2" xfId="0" applyFont="1" applyFill="1" applyBorder="1" applyAlignment="1" applyProtection="1">
      <alignment horizontal="center"/>
    </xf>
    <xf numFmtId="1" fontId="0" fillId="5" borderId="1" xfId="7" applyNumberFormat="1" applyFont="1" applyFill="1" applyBorder="1" applyAlignment="1" applyProtection="1">
      <alignment horizontal="center"/>
    </xf>
    <xf numFmtId="9" fontId="1" fillId="5" borderId="2" xfId="2" applyNumberFormat="1" applyFont="1" applyFill="1" applyBorder="1" applyAlignment="1" applyProtection="1">
      <alignment horizontal="center"/>
    </xf>
    <xf numFmtId="9" fontId="0" fillId="0" borderId="2" xfId="2" applyFont="1" applyFill="1" applyBorder="1" applyAlignment="1" applyProtection="1">
      <alignment horizontal="center"/>
    </xf>
    <xf numFmtId="0" fontId="1" fillId="0" borderId="2" xfId="7" applyFont="1" applyFill="1" applyBorder="1" applyProtection="1"/>
    <xf numFmtId="1" fontId="1" fillId="5" borderId="1" xfId="7" applyNumberFormat="1" applyFont="1" applyFill="1" applyBorder="1" applyAlignment="1" applyProtection="1">
      <alignment horizontal="center"/>
    </xf>
    <xf numFmtId="0" fontId="1" fillId="5" borderId="1" xfId="7" applyFont="1" applyFill="1" applyBorder="1" applyAlignment="1" applyProtection="1">
      <alignment horizontal="center"/>
    </xf>
    <xf numFmtId="10" fontId="0" fillId="0" borderId="2" xfId="2" applyNumberFormat="1" applyFont="1" applyFill="1" applyBorder="1" applyAlignment="1" applyProtection="1">
      <alignment horizontal="center"/>
    </xf>
    <xf numFmtId="0" fontId="4" fillId="0" borderId="16" xfId="7" applyFont="1" applyFill="1" applyBorder="1" applyAlignment="1" applyProtection="1">
      <alignment horizontal="center"/>
    </xf>
    <xf numFmtId="2" fontId="13" fillId="13" borderId="2" xfId="7" applyNumberFormat="1" applyFont="1" applyFill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/>
    </xf>
    <xf numFmtId="171" fontId="0" fillId="0" borderId="2" xfId="7" applyNumberFormat="1" applyFont="1" applyFill="1" applyBorder="1" applyAlignment="1" applyProtection="1">
      <alignment horizontal="center"/>
    </xf>
    <xf numFmtId="0" fontId="0" fillId="5" borderId="1" xfId="7" applyFont="1" applyFill="1" applyBorder="1" applyAlignment="1" applyProtection="1">
      <alignment horizontal="center"/>
    </xf>
    <xf numFmtId="0" fontId="0" fillId="5" borderId="2" xfId="0" applyFill="1" applyBorder="1" applyProtection="1"/>
    <xf numFmtId="171" fontId="13" fillId="5" borderId="2" xfId="7" applyNumberFormat="1" applyFont="1" applyFill="1" applyBorder="1" applyAlignment="1" applyProtection="1">
      <alignment horizontal="center"/>
    </xf>
    <xf numFmtId="2" fontId="0" fillId="5" borderId="2" xfId="7" applyNumberFormat="1" applyFont="1" applyFill="1" applyBorder="1" applyAlignment="1" applyProtection="1">
      <alignment horizontal="center"/>
    </xf>
    <xf numFmtId="44" fontId="0" fillId="0" borderId="2" xfId="7" applyNumberFormat="1" applyFont="1" applyFill="1" applyBorder="1" applyProtection="1"/>
    <xf numFmtId="0" fontId="1" fillId="0" borderId="2" xfId="7" applyFont="1" applyFill="1" applyBorder="1" applyAlignment="1" applyProtection="1">
      <alignment horizontal="center"/>
    </xf>
    <xf numFmtId="2" fontId="0" fillId="2" borderId="1" xfId="7" applyNumberFormat="1" applyFont="1" applyFill="1" applyBorder="1" applyAlignment="1" applyProtection="1">
      <alignment horizontal="center"/>
      <protection locked="0"/>
    </xf>
    <xf numFmtId="2" fontId="0" fillId="2" borderId="2" xfId="7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44" fontId="0" fillId="2" borderId="2" xfId="25" applyFont="1" applyFill="1" applyBorder="1" applyAlignment="1" applyProtection="1">
      <alignment horizontal="center"/>
      <protection locked="0"/>
    </xf>
    <xf numFmtId="10" fontId="0" fillId="2" borderId="2" xfId="2" applyNumberFormat="1" applyFont="1" applyFill="1" applyBorder="1" applyAlignment="1" applyProtection="1">
      <alignment horizontal="center"/>
      <protection locked="0"/>
    </xf>
    <xf numFmtId="4" fontId="0" fillId="2" borderId="16" xfId="7" applyNumberFormat="1" applyFont="1" applyFill="1" applyBorder="1" applyAlignment="1" applyProtection="1">
      <alignment horizontal="center"/>
      <protection locked="0"/>
    </xf>
    <xf numFmtId="2" fontId="1" fillId="2" borderId="2" xfId="7" applyNumberFormat="1" applyFont="1" applyFill="1" applyBorder="1" applyAlignment="1" applyProtection="1">
      <alignment horizontal="center"/>
      <protection locked="0"/>
    </xf>
    <xf numFmtId="4" fontId="1" fillId="2" borderId="16" xfId="7" applyNumberFormat="1" applyFont="1" applyFill="1" applyBorder="1" applyAlignment="1" applyProtection="1">
      <alignment horizontal="center"/>
      <protection locked="0"/>
    </xf>
    <xf numFmtId="0" fontId="0" fillId="2" borderId="2" xfId="7" applyFont="1" applyFill="1" applyBorder="1" applyAlignment="1" applyProtection="1">
      <alignment horizontal="center"/>
      <protection locked="0"/>
    </xf>
    <xf numFmtId="0" fontId="0" fillId="2" borderId="16" xfId="7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3" fontId="25" fillId="0" borderId="0" xfId="0" applyNumberFormat="1" applyFont="1" applyProtection="1"/>
    <xf numFmtId="0" fontId="26" fillId="0" borderId="0" xfId="0" applyFont="1" applyProtection="1"/>
    <xf numFmtId="0" fontId="4" fillId="0" borderId="0" xfId="0" applyFont="1" applyProtection="1"/>
    <xf numFmtId="0" fontId="27" fillId="0" borderId="0" xfId="0" applyFont="1" applyFill="1" applyBorder="1" applyAlignment="1" applyProtection="1">
      <alignment horizontal="left" vertical="center"/>
    </xf>
    <xf numFmtId="0" fontId="27" fillId="16" borderId="0" xfId="0" applyFont="1" applyFill="1" applyBorder="1" applyAlignment="1" applyProtection="1">
      <alignment horizontal="left" vertical="center"/>
    </xf>
    <xf numFmtId="0" fontId="4" fillId="16" borderId="0" xfId="0" applyFont="1" applyFill="1" applyProtection="1"/>
    <xf numFmtId="0" fontId="2" fillId="16" borderId="0" xfId="0" applyFont="1" applyFill="1" applyAlignment="1" applyProtection="1">
      <alignment horizontal="left" vertical="center"/>
    </xf>
    <xf numFmtId="0" fontId="3" fillId="16" borderId="0" xfId="0" applyFont="1" applyFill="1" applyProtection="1"/>
    <xf numFmtId="49" fontId="28" fillId="16" borderId="0" xfId="0" applyNumberFormat="1" applyFont="1" applyFill="1" applyBorder="1" applyAlignment="1" applyProtection="1">
      <alignment horizontal="left" vertical="center"/>
    </xf>
    <xf numFmtId="49" fontId="28" fillId="16" borderId="0" xfId="0" applyNumberFormat="1" applyFont="1" applyFill="1" applyBorder="1" applyAlignment="1" applyProtection="1">
      <alignment horizontal="center" vertical="center"/>
    </xf>
    <xf numFmtId="49" fontId="29" fillId="16" borderId="0" xfId="0" applyNumberFormat="1" applyFont="1" applyFill="1" applyBorder="1" applyAlignment="1" applyProtection="1">
      <alignment horizontal="center" vertical="center"/>
    </xf>
    <xf numFmtId="4" fontId="30" fillId="16" borderId="0" xfId="0" applyNumberFormat="1" applyFont="1" applyFill="1" applyBorder="1" applyProtection="1"/>
    <xf numFmtId="0" fontId="33" fillId="6" borderId="36" xfId="0" applyFont="1" applyFill="1" applyBorder="1" applyAlignment="1" applyProtection="1">
      <alignment vertical="center"/>
    </xf>
    <xf numFmtId="0" fontId="33" fillId="6" borderId="36" xfId="0" applyFont="1" applyFill="1" applyBorder="1" applyAlignment="1" applyProtection="1">
      <alignment horizontal="center" vertical="center"/>
    </xf>
    <xf numFmtId="0" fontId="33" fillId="6" borderId="36" xfId="3" applyFont="1" applyFill="1" applyBorder="1" applyAlignment="1" applyProtection="1">
      <alignment horizontal="center"/>
    </xf>
    <xf numFmtId="0" fontId="33" fillId="6" borderId="37" xfId="3" applyFont="1" applyFill="1" applyBorder="1" applyAlignment="1" applyProtection="1">
      <alignment horizontal="center" vertical="center"/>
    </xf>
    <xf numFmtId="0" fontId="33" fillId="0" borderId="0" xfId="3" applyFont="1" applyProtection="1"/>
    <xf numFmtId="3" fontId="34" fillId="6" borderId="0" xfId="0" applyNumberFormat="1" applyFont="1" applyFill="1" applyBorder="1" applyAlignment="1" applyProtection="1">
      <alignment horizontal="left" vertical="center"/>
    </xf>
    <xf numFmtId="3" fontId="35" fillId="6" borderId="0" xfId="0" applyNumberFormat="1" applyFont="1" applyFill="1" applyBorder="1" applyAlignment="1" applyProtection="1">
      <alignment horizontal="center" vertical="center"/>
    </xf>
    <xf numFmtId="0" fontId="32" fillId="6" borderId="38" xfId="0" applyFont="1" applyFill="1" applyBorder="1" applyAlignment="1" applyProtection="1">
      <alignment vertical="center"/>
    </xf>
    <xf numFmtId="0" fontId="33" fillId="6" borderId="38" xfId="3" applyFont="1" applyFill="1" applyBorder="1" applyAlignment="1" applyProtection="1">
      <alignment horizontal="center"/>
    </xf>
    <xf numFmtId="0" fontId="33" fillId="6" borderId="39" xfId="3" applyFont="1" applyFill="1" applyBorder="1" applyAlignment="1" applyProtection="1">
      <alignment horizontal="center" vertical="center"/>
    </xf>
    <xf numFmtId="10" fontId="33" fillId="6" borderId="39" xfId="3" applyNumberFormat="1" applyFont="1" applyFill="1" applyBorder="1" applyAlignment="1" applyProtection="1">
      <alignment horizontal="center" vertical="center"/>
    </xf>
    <xf numFmtId="10" fontId="33" fillId="6" borderId="39" xfId="3" applyNumberFormat="1" applyFont="1" applyFill="1" applyBorder="1" applyAlignment="1" applyProtection="1">
      <alignment horizontal="left" vertical="center"/>
    </xf>
    <xf numFmtId="3" fontId="34" fillId="6" borderId="0" xfId="0" applyNumberFormat="1" applyFont="1" applyFill="1" applyBorder="1" applyAlignment="1" applyProtection="1">
      <alignment horizontal="center" vertical="center"/>
    </xf>
    <xf numFmtId="1" fontId="33" fillId="5" borderId="2" xfId="3" applyNumberFormat="1" applyFont="1" applyFill="1" applyBorder="1" applyAlignment="1" applyProtection="1">
      <alignment horizontal="center" vertical="center"/>
    </xf>
    <xf numFmtId="177" fontId="33" fillId="0" borderId="2" xfId="3" applyNumberFormat="1" applyFont="1" applyFill="1" applyBorder="1" applyAlignment="1" applyProtection="1">
      <alignment horizontal="center" vertical="center"/>
    </xf>
    <xf numFmtId="176" fontId="33" fillId="5" borderId="2" xfId="27" applyNumberFormat="1" applyFont="1" applyFill="1" applyBorder="1" applyAlignment="1" applyProtection="1">
      <alignment vertical="center"/>
    </xf>
    <xf numFmtId="176" fontId="33" fillId="17" borderId="2" xfId="27" applyNumberFormat="1" applyFont="1" applyFill="1" applyBorder="1" applyAlignment="1" applyProtection="1">
      <alignment vertical="center"/>
    </xf>
    <xf numFmtId="0" fontId="33" fillId="0" borderId="2" xfId="27" applyNumberFormat="1" applyFont="1" applyFill="1" applyBorder="1" applyAlignment="1" applyProtection="1">
      <alignment vertical="center"/>
    </xf>
    <xf numFmtId="176" fontId="33" fillId="0" borderId="2" xfId="27" applyNumberFormat="1" applyFont="1" applyFill="1" applyBorder="1" applyAlignment="1" applyProtection="1">
      <alignment vertical="center"/>
    </xf>
    <xf numFmtId="4" fontId="33" fillId="17" borderId="2" xfId="3" applyNumberFormat="1" applyFont="1" applyFill="1" applyBorder="1" applyAlignment="1" applyProtection="1">
      <alignment vertical="center"/>
    </xf>
    <xf numFmtId="176" fontId="37" fillId="5" borderId="2" xfId="27" applyNumberFormat="1" applyFont="1" applyFill="1" applyBorder="1" applyAlignment="1" applyProtection="1">
      <alignment vertical="center"/>
    </xf>
    <xf numFmtId="4" fontId="33" fillId="0" borderId="2" xfId="3" applyNumberFormat="1" applyFont="1" applyFill="1" applyBorder="1" applyAlignment="1" applyProtection="1">
      <alignment vertical="center"/>
    </xf>
    <xf numFmtId="4" fontId="33" fillId="0" borderId="2" xfId="0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vertical="center"/>
    </xf>
    <xf numFmtId="1" fontId="33" fillId="5" borderId="0" xfId="3" applyNumberFormat="1" applyFont="1" applyFill="1" applyBorder="1" applyAlignment="1" applyProtection="1">
      <alignment horizontal="center" vertical="center"/>
    </xf>
    <xf numFmtId="3" fontId="33" fillId="0" borderId="0" xfId="3" applyNumberFormat="1" applyFont="1" applyFill="1" applyBorder="1" applyAlignment="1" applyProtection="1">
      <alignment horizontal="center" vertical="center"/>
    </xf>
    <xf numFmtId="176" fontId="33" fillId="0" borderId="0" xfId="27" applyNumberFormat="1" applyFont="1" applyFill="1" applyBorder="1" applyAlignment="1" applyProtection="1">
      <alignment vertical="center"/>
    </xf>
    <xf numFmtId="176" fontId="33" fillId="5" borderId="0" xfId="27" applyNumberFormat="1" applyFont="1" applyFill="1" applyBorder="1" applyAlignment="1" applyProtection="1">
      <alignment vertical="center"/>
    </xf>
    <xf numFmtId="0" fontId="33" fillId="0" borderId="0" xfId="27" applyNumberFormat="1" applyFont="1" applyFill="1" applyBorder="1" applyAlignment="1" applyProtection="1">
      <alignment vertical="center"/>
    </xf>
    <xf numFmtId="164" fontId="33" fillId="0" borderId="0" xfId="3" applyNumberFormat="1" applyFont="1" applyFill="1" applyBorder="1" applyAlignment="1" applyProtection="1">
      <alignment horizontal="center" vertical="center"/>
    </xf>
    <xf numFmtId="4" fontId="33" fillId="5" borderId="0" xfId="3" applyNumberFormat="1" applyFont="1" applyFill="1" applyBorder="1" applyAlignment="1" applyProtection="1">
      <alignment vertical="center"/>
    </xf>
    <xf numFmtId="176" fontId="37" fillId="0" borderId="0" xfId="27" applyNumberFormat="1" applyFont="1" applyFill="1" applyBorder="1" applyAlignment="1" applyProtection="1">
      <alignment vertical="center"/>
    </xf>
    <xf numFmtId="4" fontId="33" fillId="0" borderId="0" xfId="3" applyNumberFormat="1" applyFont="1" applyFill="1" applyBorder="1" applyAlignment="1" applyProtection="1">
      <alignment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4" fontId="30" fillId="8" borderId="0" xfId="0" applyNumberFormat="1" applyFont="1" applyFill="1" applyProtection="1"/>
    <xf numFmtId="176" fontId="28" fillId="8" borderId="0" xfId="28" applyNumberFormat="1" applyFont="1" applyFill="1" applyBorder="1" applyAlignment="1" applyProtection="1">
      <alignment horizontal="right"/>
    </xf>
    <xf numFmtId="4" fontId="0" fillId="0" borderId="0" xfId="0" applyNumberFormat="1" applyFont="1" applyProtection="1"/>
    <xf numFmtId="4" fontId="0" fillId="0" borderId="0" xfId="0" applyNumberFormat="1" applyFont="1" applyAlignment="1" applyProtection="1">
      <alignment horizontal="center"/>
    </xf>
    <xf numFmtId="164" fontId="33" fillId="2" borderId="2" xfId="3" applyNumberFormat="1" applyFont="1" applyFill="1" applyBorder="1" applyAlignment="1" applyProtection="1">
      <alignment horizontal="center" vertical="center"/>
      <protection locked="0"/>
    </xf>
    <xf numFmtId="176" fontId="33" fillId="2" borderId="2" xfId="27" applyNumberFormat="1" applyFont="1" applyFill="1" applyBorder="1" applyAlignment="1" applyProtection="1">
      <alignment vertical="center"/>
      <protection locked="0"/>
    </xf>
    <xf numFmtId="10" fontId="33" fillId="6" borderId="42" xfId="3" applyNumberFormat="1" applyFont="1" applyFill="1" applyBorder="1" applyAlignment="1" applyProtection="1">
      <alignment horizontal="center" vertical="center"/>
    </xf>
    <xf numFmtId="10" fontId="33" fillId="6" borderId="43" xfId="3" applyNumberFormat="1" applyFont="1" applyFill="1" applyBorder="1" applyAlignment="1" applyProtection="1">
      <alignment horizontal="center" vertical="center"/>
    </xf>
    <xf numFmtId="10" fontId="33" fillId="2" borderId="2" xfId="3" applyNumberFormat="1" applyFont="1" applyFill="1" applyBorder="1" applyAlignment="1" applyProtection="1">
      <alignment horizontal="center" vertical="center"/>
      <protection locked="0"/>
    </xf>
    <xf numFmtId="0" fontId="32" fillId="6" borderId="3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/>
    </xf>
    <xf numFmtId="3" fontId="33" fillId="0" borderId="2" xfId="3" applyNumberFormat="1" applyFont="1" applyFill="1" applyBorder="1" applyAlignment="1" applyProtection="1">
      <alignment horizontal="center" vertical="center"/>
    </xf>
    <xf numFmtId="176" fontId="37" fillId="0" borderId="2" xfId="27" applyNumberFormat="1" applyFont="1" applyFill="1" applyBorder="1" applyAlignment="1" applyProtection="1">
      <alignment vertical="center"/>
    </xf>
    <xf numFmtId="3" fontId="33" fillId="0" borderId="6" xfId="3" applyNumberFormat="1" applyFont="1" applyFill="1" applyBorder="1" applyAlignment="1" applyProtection="1">
      <alignment horizontal="center" vertical="center"/>
    </xf>
    <xf numFmtId="176" fontId="33" fillId="17" borderId="6" xfId="27" applyNumberFormat="1" applyFont="1" applyFill="1" applyBorder="1" applyAlignment="1" applyProtection="1">
      <alignment vertical="center"/>
    </xf>
    <xf numFmtId="176" fontId="33" fillId="0" borderId="6" xfId="27" applyNumberFormat="1" applyFont="1" applyFill="1" applyBorder="1" applyAlignment="1" applyProtection="1">
      <alignment vertical="center"/>
    </xf>
    <xf numFmtId="4" fontId="33" fillId="17" borderId="6" xfId="3" applyNumberFormat="1" applyFont="1" applyFill="1" applyBorder="1" applyAlignment="1" applyProtection="1">
      <alignment vertical="center"/>
    </xf>
    <xf numFmtId="176" fontId="37" fillId="0" borderId="6" xfId="27" applyNumberFormat="1" applyFont="1" applyFill="1" applyBorder="1" applyAlignment="1" applyProtection="1">
      <alignment vertical="center"/>
    </xf>
    <xf numFmtId="3" fontId="33" fillId="0" borderId="18" xfId="3" applyNumberFormat="1" applyFont="1" applyFill="1" applyBorder="1" applyAlignment="1" applyProtection="1">
      <alignment horizontal="center" vertical="center"/>
    </xf>
    <xf numFmtId="176" fontId="33" fillId="17" borderId="18" xfId="27" applyNumberFormat="1" applyFont="1" applyFill="1" applyBorder="1" applyAlignment="1" applyProtection="1">
      <alignment vertical="center"/>
    </xf>
    <xf numFmtId="176" fontId="33" fillId="0" borderId="18" xfId="27" applyNumberFormat="1" applyFont="1" applyFill="1" applyBorder="1" applyAlignment="1" applyProtection="1">
      <alignment vertical="center"/>
    </xf>
    <xf numFmtId="4" fontId="33" fillId="17" borderId="18" xfId="3" applyNumberFormat="1" applyFont="1" applyFill="1" applyBorder="1" applyAlignment="1" applyProtection="1">
      <alignment vertical="center"/>
    </xf>
    <xf numFmtId="176" fontId="37" fillId="0" borderId="18" xfId="27" applyNumberFormat="1" applyFont="1" applyFill="1" applyBorder="1" applyAlignment="1" applyProtection="1">
      <alignment vertical="center"/>
    </xf>
    <xf numFmtId="3" fontId="33" fillId="0" borderId="26" xfId="3" applyNumberFormat="1" applyFont="1" applyFill="1" applyBorder="1" applyAlignment="1" applyProtection="1">
      <alignment horizontal="center" vertical="center"/>
    </xf>
    <xf numFmtId="176" fontId="33" fillId="17" borderId="26" xfId="27" applyNumberFormat="1" applyFont="1" applyFill="1" applyBorder="1" applyAlignment="1" applyProtection="1">
      <alignment vertical="center"/>
    </xf>
    <xf numFmtId="176" fontId="33" fillId="0" borderId="26" xfId="27" applyNumberFormat="1" applyFont="1" applyFill="1" applyBorder="1" applyAlignment="1" applyProtection="1">
      <alignment vertical="center"/>
    </xf>
    <xf numFmtId="4" fontId="33" fillId="17" borderId="26" xfId="3" applyNumberFormat="1" applyFont="1" applyFill="1" applyBorder="1" applyAlignment="1" applyProtection="1">
      <alignment vertical="center"/>
    </xf>
    <xf numFmtId="3" fontId="33" fillId="0" borderId="1" xfId="3" applyNumberFormat="1" applyFont="1" applyFill="1" applyBorder="1" applyAlignment="1" applyProtection="1">
      <alignment horizontal="center" vertical="center"/>
    </xf>
    <xf numFmtId="176" fontId="33" fillId="17" borderId="1" xfId="27" applyNumberFormat="1" applyFont="1" applyFill="1" applyBorder="1" applyAlignment="1" applyProtection="1">
      <alignment vertical="center"/>
    </xf>
    <xf numFmtId="176" fontId="33" fillId="0" borderId="1" xfId="27" applyNumberFormat="1" applyFont="1" applyFill="1" applyBorder="1" applyAlignment="1" applyProtection="1">
      <alignment vertical="center"/>
    </xf>
    <xf numFmtId="4" fontId="33" fillId="17" borderId="1" xfId="3" applyNumberFormat="1" applyFont="1" applyFill="1" applyBorder="1" applyAlignment="1" applyProtection="1">
      <alignment vertical="center"/>
    </xf>
    <xf numFmtId="4" fontId="33" fillId="5" borderId="2" xfId="3" applyNumberFormat="1" applyFont="1" applyFill="1" applyBorder="1" applyAlignment="1" applyProtection="1">
      <alignment vertical="center"/>
    </xf>
    <xf numFmtId="0" fontId="33" fillId="5" borderId="2" xfId="27" applyNumberFormat="1" applyFont="1" applyFill="1" applyBorder="1" applyAlignment="1" applyProtection="1">
      <alignment vertical="center"/>
    </xf>
    <xf numFmtId="0" fontId="20" fillId="2" borderId="2" xfId="0" applyFont="1" applyFill="1" applyBorder="1" applyAlignment="1" applyProtection="1">
      <alignment vertical="center" wrapText="1"/>
      <protection locked="0"/>
    </xf>
    <xf numFmtId="0" fontId="21" fillId="2" borderId="2" xfId="0" applyFont="1" applyFill="1" applyBorder="1" applyAlignment="1" applyProtection="1">
      <alignment vertical="center" wrapText="1"/>
      <protection locked="0"/>
    </xf>
    <xf numFmtId="0" fontId="20" fillId="2" borderId="6" xfId="0" applyFont="1" applyFill="1" applyBorder="1" applyAlignment="1" applyProtection="1">
      <alignment vertical="center" wrapText="1"/>
      <protection locked="0"/>
    </xf>
    <xf numFmtId="0" fontId="20" fillId="2" borderId="17" xfId="0" applyFont="1" applyFill="1" applyBorder="1" applyAlignment="1" applyProtection="1">
      <alignment vertical="center" wrapText="1"/>
      <protection locked="0"/>
    </xf>
    <xf numFmtId="0" fontId="20" fillId="2" borderId="22" xfId="0" applyFont="1" applyFill="1" applyBorder="1" applyAlignment="1" applyProtection="1">
      <alignment vertical="center" wrapText="1"/>
      <protection locked="0"/>
    </xf>
    <xf numFmtId="0" fontId="20" fillId="2" borderId="25" xfId="0" applyFont="1" applyFill="1" applyBorder="1" applyAlignment="1" applyProtection="1">
      <alignment vertical="center" wrapText="1"/>
      <protection locked="0"/>
    </xf>
    <xf numFmtId="0" fontId="20" fillId="2" borderId="1" xfId="0" applyFont="1" applyFill="1" applyBorder="1" applyAlignment="1" applyProtection="1">
      <alignment vertical="center" wrapText="1"/>
      <protection locked="0"/>
    </xf>
    <xf numFmtId="4" fontId="33" fillId="5" borderId="2" xfId="3" applyNumberFormat="1" applyFont="1" applyFill="1" applyBorder="1" applyAlignment="1" applyProtection="1">
      <alignment vertical="center"/>
      <protection locked="0"/>
    </xf>
    <xf numFmtId="176" fontId="33" fillId="2" borderId="6" xfId="27" applyNumberFormat="1" applyFont="1" applyFill="1" applyBorder="1" applyAlignment="1" applyProtection="1">
      <alignment vertical="center"/>
      <protection locked="0"/>
    </xf>
    <xf numFmtId="176" fontId="33" fillId="2" borderId="18" xfId="27" applyNumberFormat="1" applyFont="1" applyFill="1" applyBorder="1" applyAlignment="1" applyProtection="1">
      <alignment vertical="center"/>
      <protection locked="0"/>
    </xf>
    <xf numFmtId="176" fontId="33" fillId="2" borderId="26" xfId="27" applyNumberFormat="1" applyFont="1" applyFill="1" applyBorder="1" applyAlignment="1" applyProtection="1">
      <alignment vertical="center"/>
      <protection locked="0"/>
    </xf>
    <xf numFmtId="176" fontId="33" fillId="2" borderId="1" xfId="27" applyNumberFormat="1" applyFont="1" applyFill="1" applyBorder="1" applyAlignment="1" applyProtection="1">
      <alignment vertical="center"/>
      <protection locked="0"/>
    </xf>
    <xf numFmtId="176" fontId="33" fillId="0" borderId="2" xfId="27" applyNumberFormat="1" applyFont="1" applyFill="1" applyBorder="1" applyAlignment="1" applyProtection="1">
      <alignment vertical="center"/>
      <protection locked="0"/>
    </xf>
    <xf numFmtId="164" fontId="33" fillId="5" borderId="2" xfId="3" applyNumberFormat="1" applyFont="1" applyFill="1" applyBorder="1" applyAlignment="1" applyProtection="1">
      <alignment horizontal="center" vertical="center"/>
      <protection locked="0"/>
    </xf>
    <xf numFmtId="176" fontId="33" fillId="5" borderId="2" xfId="27" applyNumberFormat="1" applyFont="1" applyFill="1" applyBorder="1" applyAlignment="1" applyProtection="1">
      <alignment vertical="center"/>
      <protection locked="0"/>
    </xf>
    <xf numFmtId="44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9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20" fillId="2" borderId="6" xfId="0" applyNumberFormat="1" applyFont="1" applyFill="1" applyBorder="1" applyAlignment="1" applyProtection="1">
      <alignment horizontal="center" vertical="center" wrapText="1"/>
      <protection locked="0"/>
    </xf>
    <xf numFmtId="44" fontId="20" fillId="2" borderId="18" xfId="0" applyNumberFormat="1" applyFont="1" applyFill="1" applyBorder="1" applyAlignment="1" applyProtection="1">
      <alignment horizontal="center" vertical="center" wrapText="1"/>
      <protection locked="0"/>
    </xf>
    <xf numFmtId="44" fontId="20" fillId="2" borderId="26" xfId="0" applyNumberFormat="1" applyFont="1" applyFill="1" applyBorder="1" applyAlignment="1" applyProtection="1">
      <alignment horizontal="center" vertical="center" wrapText="1"/>
      <protection locked="0"/>
    </xf>
    <xf numFmtId="44" fontId="20" fillId="2" borderId="1" xfId="25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justify"/>
    </xf>
    <xf numFmtId="0" fontId="42" fillId="0" borderId="0" xfId="0" applyFont="1" applyAlignment="1">
      <alignment horizontal="left" wrapText="1"/>
    </xf>
    <xf numFmtId="0" fontId="43" fillId="0" borderId="0" xfId="0" applyFont="1" applyAlignment="1">
      <alignment horizontal="left" wrapText="1"/>
    </xf>
    <xf numFmtId="0" fontId="40" fillId="0" borderId="0" xfId="0" applyFont="1" applyAlignment="1">
      <alignment horizontal="left" vertical="center" wrapText="1"/>
    </xf>
    <xf numFmtId="0" fontId="13" fillId="0" borderId="0" xfId="0" applyFont="1"/>
    <xf numFmtId="0" fontId="40" fillId="0" borderId="0" xfId="0" applyFont="1" applyAlignment="1">
      <alignment horizontal="justify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0" fontId="33" fillId="2" borderId="2" xfId="27" applyNumberFormat="1" applyFont="1" applyFill="1" applyBorder="1" applyAlignment="1" applyProtection="1">
      <alignment vertical="center"/>
      <protection locked="0"/>
    </xf>
    <xf numFmtId="10" fontId="33" fillId="2" borderId="6" xfId="27" applyNumberFormat="1" applyFont="1" applyFill="1" applyBorder="1" applyAlignment="1" applyProtection="1">
      <alignment vertical="center"/>
      <protection locked="0"/>
    </xf>
    <xf numFmtId="10" fontId="33" fillId="2" borderId="18" xfId="27" applyNumberFormat="1" applyFont="1" applyFill="1" applyBorder="1" applyAlignment="1" applyProtection="1">
      <alignment vertical="center"/>
      <protection locked="0"/>
    </xf>
    <xf numFmtId="10" fontId="33" fillId="2" borderId="26" xfId="27" applyNumberFormat="1" applyFont="1" applyFill="1" applyBorder="1" applyAlignment="1" applyProtection="1">
      <alignment vertical="center"/>
      <protection locked="0"/>
    </xf>
    <xf numFmtId="10" fontId="33" fillId="2" borderId="1" xfId="27" applyNumberFormat="1" applyFont="1" applyFill="1" applyBorder="1" applyAlignment="1" applyProtection="1">
      <alignment vertical="center"/>
      <protection locked="0"/>
    </xf>
    <xf numFmtId="44" fontId="20" fillId="0" borderId="2" xfId="25" applyFont="1" applyFill="1" applyBorder="1" applyAlignment="1" applyProtection="1">
      <alignment horizontal="center" vertical="center" wrapText="1"/>
    </xf>
    <xf numFmtId="44" fontId="0" fillId="0" borderId="0" xfId="0" applyNumberFormat="1" applyFont="1" applyProtection="1"/>
    <xf numFmtId="44" fontId="0" fillId="0" borderId="2" xfId="25" applyFont="1" applyFill="1" applyBorder="1" applyAlignment="1" applyProtection="1">
      <alignment horizontal="center"/>
      <protection locked="0"/>
    </xf>
    <xf numFmtId="176" fontId="37" fillId="0" borderId="1" xfId="27" applyNumberFormat="1" applyFont="1" applyFill="1" applyBorder="1" applyAlignment="1" applyProtection="1">
      <alignment vertical="center"/>
    </xf>
    <xf numFmtId="176" fontId="37" fillId="0" borderId="26" xfId="27" applyNumberFormat="1" applyFont="1" applyFill="1" applyBorder="1" applyAlignment="1" applyProtection="1">
      <alignment vertical="center"/>
    </xf>
    <xf numFmtId="164" fontId="33" fillId="2" borderId="6" xfId="3" applyNumberFormat="1" applyFont="1" applyFill="1" applyBorder="1" applyAlignment="1" applyProtection="1">
      <alignment horizontal="center" vertical="center"/>
      <protection locked="0"/>
    </xf>
    <xf numFmtId="164" fontId="33" fillId="2" borderId="1" xfId="3" applyNumberFormat="1" applyFont="1" applyFill="1" applyBorder="1" applyAlignment="1" applyProtection="1">
      <alignment horizontal="center" vertical="center"/>
      <protection locked="0"/>
    </xf>
    <xf numFmtId="164" fontId="33" fillId="2" borderId="18" xfId="3" applyNumberFormat="1" applyFont="1" applyFill="1" applyBorder="1" applyAlignment="1" applyProtection="1">
      <alignment horizontal="center" vertical="center"/>
      <protection locked="0"/>
    </xf>
    <xf numFmtId="164" fontId="33" fillId="2" borderId="26" xfId="3" applyNumberFormat="1" applyFont="1" applyFill="1" applyBorder="1" applyAlignment="1" applyProtection="1">
      <alignment horizontal="center" vertical="center"/>
      <protection locked="0"/>
    </xf>
    <xf numFmtId="4" fontId="20" fillId="5" borderId="2" xfId="0" applyNumberFormat="1" applyFont="1" applyFill="1" applyBorder="1" applyAlignment="1" applyProtection="1">
      <alignment vertical="center" wrapText="1"/>
    </xf>
    <xf numFmtId="4" fontId="33" fillId="0" borderId="2" xfId="27" applyNumberFormat="1" applyFont="1" applyFill="1" applyBorder="1" applyAlignment="1" applyProtection="1">
      <alignment vertical="center"/>
    </xf>
    <xf numFmtId="4" fontId="33" fillId="0" borderId="6" xfId="27" applyNumberFormat="1" applyFont="1" applyFill="1" applyBorder="1" applyAlignment="1" applyProtection="1">
      <alignment vertical="center"/>
    </xf>
    <xf numFmtId="4" fontId="33" fillId="0" borderId="18" xfId="27" applyNumberFormat="1" applyFont="1" applyFill="1" applyBorder="1" applyAlignment="1" applyProtection="1">
      <alignment vertical="center"/>
    </xf>
    <xf numFmtId="4" fontId="33" fillId="0" borderId="26" xfId="27" applyNumberFormat="1" applyFont="1" applyFill="1" applyBorder="1" applyAlignment="1" applyProtection="1">
      <alignment vertical="center"/>
    </xf>
    <xf numFmtId="4" fontId="33" fillId="0" borderId="1" xfId="27" applyNumberFormat="1" applyFont="1" applyFill="1" applyBorder="1" applyAlignment="1" applyProtection="1">
      <alignment vertical="center"/>
    </xf>
    <xf numFmtId="9" fontId="21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21" fillId="2" borderId="18" xfId="0" applyNumberFormat="1" applyFont="1" applyFill="1" applyBorder="1" applyAlignment="1" applyProtection="1">
      <alignment horizontal="center" vertical="center" wrapText="1"/>
      <protection locked="0"/>
    </xf>
    <xf numFmtId="9" fontId="21" fillId="2" borderId="26" xfId="0" applyNumberFormat="1" applyFont="1" applyFill="1" applyBorder="1" applyAlignment="1" applyProtection="1">
      <alignment horizontal="center" vertical="center" wrapText="1"/>
      <protection locked="0"/>
    </xf>
    <xf numFmtId="44" fontId="13" fillId="5" borderId="6" xfId="25" applyFont="1" applyFill="1" applyBorder="1" applyAlignment="1" applyProtection="1">
      <alignment horizontal="center" vertical="center"/>
    </xf>
    <xf numFmtId="44" fontId="13" fillId="5" borderId="1" xfId="25" applyFont="1" applyFill="1" applyBorder="1" applyAlignment="1" applyProtection="1">
      <alignment horizontal="center" vertical="center"/>
    </xf>
    <xf numFmtId="44" fontId="13" fillId="0" borderId="2" xfId="0" applyNumberFormat="1" applyFont="1" applyBorder="1" applyAlignment="1" applyProtection="1">
      <alignment horizontal="center" vertical="center"/>
    </xf>
    <xf numFmtId="44" fontId="13" fillId="12" borderId="6" xfId="0" applyNumberFormat="1" applyFont="1" applyFill="1" applyBorder="1" applyAlignment="1" applyProtection="1">
      <alignment horizontal="center" vertical="center"/>
    </xf>
    <xf numFmtId="44" fontId="13" fillId="12" borderId="1" xfId="0" applyNumberFormat="1" applyFont="1" applyFill="1" applyBorder="1" applyAlignment="1" applyProtection="1">
      <alignment horizontal="center" vertical="center"/>
    </xf>
    <xf numFmtId="44" fontId="13" fillId="11" borderId="6" xfId="0" applyNumberFormat="1" applyFont="1" applyFill="1" applyBorder="1" applyAlignment="1" applyProtection="1">
      <alignment horizontal="center" vertical="center"/>
    </xf>
    <xf numFmtId="0" fontId="13" fillId="11" borderId="1" xfId="0" applyFont="1" applyFill="1" applyBorder="1" applyAlignment="1" applyProtection="1">
      <alignment horizontal="center" vertical="center"/>
    </xf>
    <xf numFmtId="44" fontId="13" fillId="15" borderId="2" xfId="0" applyNumberFormat="1" applyFont="1" applyFill="1" applyBorder="1" applyAlignment="1" applyProtection="1">
      <alignment horizontal="center" vertical="center"/>
    </xf>
    <xf numFmtId="44" fontId="13" fillId="0" borderId="6" xfId="0" applyNumberFormat="1" applyFont="1" applyBorder="1" applyAlignment="1" applyProtection="1">
      <alignment horizontal="center" vertical="center"/>
    </xf>
    <xf numFmtId="44" fontId="13" fillId="0" borderId="15" xfId="0" applyNumberFormat="1" applyFont="1" applyBorder="1" applyAlignment="1" applyProtection="1">
      <alignment horizontal="center" vertical="center"/>
    </xf>
    <xf numFmtId="44" fontId="13" fillId="0" borderId="1" xfId="0" applyNumberFormat="1" applyFont="1" applyBorder="1" applyAlignment="1" applyProtection="1">
      <alignment horizontal="center" vertical="center"/>
    </xf>
    <xf numFmtId="44" fontId="13" fillId="12" borderId="2" xfId="0" applyNumberFormat="1" applyFont="1" applyFill="1" applyBorder="1" applyAlignment="1" applyProtection="1">
      <alignment horizontal="center" vertical="center"/>
    </xf>
    <xf numFmtId="44" fontId="13" fillId="11" borderId="2" xfId="0" applyNumberFormat="1" applyFont="1" applyFill="1" applyBorder="1" applyAlignment="1" applyProtection="1">
      <alignment horizontal="center" vertical="center"/>
    </xf>
    <xf numFmtId="0" fontId="0" fillId="4" borderId="8" xfId="3" applyFont="1" applyFill="1" applyBorder="1" applyAlignment="1" applyProtection="1">
      <alignment horizontal="center" vertical="center" wrapText="1"/>
    </xf>
    <xf numFmtId="0" fontId="0" fillId="4" borderId="8" xfId="3" applyFont="1" applyFill="1" applyBorder="1" applyAlignment="1" applyProtection="1">
      <alignment horizontal="center" vertical="center"/>
    </xf>
    <xf numFmtId="0" fontId="0" fillId="4" borderId="3" xfId="3" applyFont="1" applyFill="1" applyBorder="1" applyAlignment="1" applyProtection="1">
      <alignment horizontal="left" vertical="center"/>
    </xf>
    <xf numFmtId="0" fontId="0" fillId="4" borderId="4" xfId="3" applyFont="1" applyFill="1" applyBorder="1" applyAlignment="1" applyProtection="1">
      <alignment horizontal="left" vertical="center"/>
    </xf>
    <xf numFmtId="0" fontId="1" fillId="4" borderId="2" xfId="3" applyFont="1" applyFill="1" applyBorder="1" applyAlignment="1" applyProtection="1">
      <alignment horizontal="center" vertical="center"/>
    </xf>
    <xf numFmtId="0" fontId="1" fillId="4" borderId="8" xfId="3" applyFont="1" applyFill="1" applyBorder="1" applyAlignment="1" applyProtection="1">
      <alignment horizontal="center" vertical="center" wrapText="1"/>
    </xf>
    <xf numFmtId="0" fontId="1" fillId="4" borderId="8" xfId="3" applyFont="1" applyFill="1" applyBorder="1" applyAlignment="1" applyProtection="1">
      <alignment horizontal="center" vertical="center"/>
    </xf>
    <xf numFmtId="0" fontId="0" fillId="4" borderId="2" xfId="3" applyFont="1" applyFill="1" applyBorder="1" applyAlignment="1" applyProtection="1">
      <alignment horizontal="center" vertical="center"/>
    </xf>
    <xf numFmtId="0" fontId="0" fillId="4" borderId="6" xfId="3" applyFont="1" applyFill="1" applyBorder="1" applyAlignment="1" applyProtection="1">
      <alignment horizontal="center" vertical="center" wrapText="1"/>
    </xf>
    <xf numFmtId="0" fontId="0" fillId="4" borderId="1" xfId="3" applyFont="1" applyFill="1" applyBorder="1" applyAlignment="1" applyProtection="1">
      <alignment horizontal="center" vertical="center" wrapText="1"/>
    </xf>
    <xf numFmtId="0" fontId="0" fillId="4" borderId="6" xfId="7" applyFont="1" applyFill="1" applyBorder="1" applyAlignment="1" applyProtection="1">
      <alignment horizontal="center" vertical="center" wrapText="1"/>
    </xf>
    <xf numFmtId="0" fontId="0" fillId="4" borderId="1" xfId="7" applyFont="1" applyFill="1" applyBorder="1" applyAlignment="1" applyProtection="1">
      <alignment horizontal="center" vertical="center" wrapText="1"/>
    </xf>
    <xf numFmtId="0" fontId="0" fillId="4" borderId="10" xfId="7" applyFont="1" applyFill="1" applyBorder="1" applyAlignment="1" applyProtection="1">
      <alignment horizontal="center" vertical="center"/>
    </xf>
    <xf numFmtId="0" fontId="0" fillId="4" borderId="11" xfId="7" applyFont="1" applyFill="1" applyBorder="1" applyAlignment="1" applyProtection="1">
      <alignment horizontal="center" vertical="center"/>
    </xf>
    <xf numFmtId="0" fontId="0" fillId="4" borderId="5" xfId="7" applyFont="1" applyFill="1" applyBorder="1" applyAlignment="1" applyProtection="1">
      <alignment horizontal="center"/>
    </xf>
    <xf numFmtId="0" fontId="0" fillId="4" borderId="7" xfId="7" applyFont="1" applyFill="1" applyBorder="1" applyAlignment="1" applyProtection="1">
      <alignment horizontal="center"/>
    </xf>
    <xf numFmtId="0" fontId="2" fillId="3" borderId="34" xfId="7" applyFont="1" applyFill="1" applyBorder="1" applyAlignment="1" applyProtection="1">
      <alignment horizontal="right" vertical="center"/>
    </xf>
    <xf numFmtId="0" fontId="2" fillId="3" borderId="35" xfId="7" applyFont="1" applyFill="1" applyBorder="1" applyAlignment="1" applyProtection="1">
      <alignment horizontal="right" vertical="center"/>
    </xf>
    <xf numFmtId="0" fontId="0" fillId="4" borderId="0" xfId="3" applyFont="1" applyFill="1" applyBorder="1" applyAlignment="1" applyProtection="1">
      <alignment horizontal="left" vertical="center"/>
    </xf>
    <xf numFmtId="0" fontId="1" fillId="4" borderId="3" xfId="3" applyFont="1" applyFill="1" applyBorder="1" applyAlignment="1" applyProtection="1">
      <alignment horizontal="center" vertical="center"/>
    </xf>
    <xf numFmtId="0" fontId="1" fillId="4" borderId="4" xfId="3" applyFont="1" applyFill="1" applyBorder="1" applyAlignment="1" applyProtection="1">
      <alignment horizontal="center" vertical="center"/>
    </xf>
    <xf numFmtId="0" fontId="0" fillId="4" borderId="3" xfId="3" applyFont="1" applyFill="1" applyBorder="1" applyAlignment="1" applyProtection="1">
      <alignment horizontal="center" vertical="center"/>
    </xf>
    <xf numFmtId="0" fontId="0" fillId="4" borderId="4" xfId="3" applyFont="1" applyFill="1" applyBorder="1" applyAlignment="1" applyProtection="1">
      <alignment horizontal="center" vertical="center"/>
    </xf>
    <xf numFmtId="49" fontId="2" fillId="3" borderId="34" xfId="7" applyNumberFormat="1" applyFont="1" applyFill="1" applyBorder="1" applyAlignment="1" applyProtection="1">
      <alignment horizontal="right" vertical="center"/>
    </xf>
    <xf numFmtId="49" fontId="2" fillId="3" borderId="35" xfId="7" applyNumberFormat="1" applyFont="1" applyFill="1" applyBorder="1" applyAlignment="1" applyProtection="1">
      <alignment horizontal="right" vertical="center"/>
    </xf>
    <xf numFmtId="2" fontId="20" fillId="0" borderId="18" xfId="0" applyNumberFormat="1" applyFont="1" applyFill="1" applyBorder="1" applyAlignment="1" applyProtection="1">
      <alignment horizontal="center" vertical="center" wrapText="1"/>
    </xf>
    <xf numFmtId="2" fontId="20" fillId="0" borderId="2" xfId="0" applyNumberFormat="1" applyFont="1" applyFill="1" applyBorder="1" applyAlignment="1" applyProtection="1">
      <alignment horizontal="center" vertical="center" wrapText="1"/>
    </xf>
    <xf numFmtId="2" fontId="20" fillId="0" borderId="26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/>
    </xf>
    <xf numFmtId="44" fontId="20" fillId="0" borderId="18" xfId="25" applyFont="1" applyFill="1" applyBorder="1" applyAlignment="1" applyProtection="1">
      <alignment horizontal="center" vertical="center" wrapText="1"/>
    </xf>
    <xf numFmtId="44" fontId="20" fillId="0" borderId="2" xfId="25" applyFont="1" applyFill="1" applyBorder="1" applyAlignment="1" applyProtection="1">
      <alignment horizontal="center" vertical="center" wrapText="1"/>
    </xf>
    <xf numFmtId="44" fontId="20" fillId="0" borderId="26" xfId="25" applyFont="1" applyFill="1" applyBorder="1" applyAlignment="1" applyProtection="1">
      <alignment horizontal="center" vertical="center" wrapText="1"/>
    </xf>
    <xf numFmtId="44" fontId="20" fillId="0" borderId="19" xfId="0" applyNumberFormat="1" applyFont="1" applyFill="1" applyBorder="1" applyAlignment="1" applyProtection="1">
      <alignment horizontal="center" vertical="center" wrapText="1"/>
    </xf>
    <xf numFmtId="44" fontId="20" fillId="0" borderId="23" xfId="0" applyNumberFormat="1" applyFont="1" applyFill="1" applyBorder="1" applyAlignment="1" applyProtection="1">
      <alignment horizontal="center" vertical="center" wrapText="1"/>
    </xf>
    <xf numFmtId="44" fontId="20" fillId="0" borderId="27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>
      <alignment horizontal="center" vertical="center" textRotation="90"/>
    </xf>
    <xf numFmtId="0" fontId="13" fillId="0" borderId="22" xfId="0" applyFont="1" applyBorder="1" applyAlignment="1">
      <alignment horizontal="center" vertical="center" textRotation="90"/>
    </xf>
    <xf numFmtId="0" fontId="13" fillId="0" borderId="25" xfId="0" applyFont="1" applyBorder="1" applyAlignment="1">
      <alignment horizontal="center" vertical="center" textRotation="90"/>
    </xf>
    <xf numFmtId="0" fontId="19" fillId="6" borderId="8" xfId="0" applyFont="1" applyFill="1" applyBorder="1" applyAlignment="1" applyProtection="1">
      <alignment horizontal="center" vertical="center" wrapText="1"/>
    </xf>
    <xf numFmtId="0" fontId="19" fillId="6" borderId="9" xfId="0" applyFont="1" applyFill="1" applyBorder="1" applyAlignment="1" applyProtection="1">
      <alignment horizontal="center" vertical="center" wrapText="1"/>
    </xf>
    <xf numFmtId="44" fontId="19" fillId="6" borderId="8" xfId="25" applyFont="1" applyFill="1" applyBorder="1" applyAlignment="1" applyProtection="1">
      <alignment horizontal="center" vertical="center" wrapText="1"/>
    </xf>
    <xf numFmtId="44" fontId="19" fillId="6" borderId="9" xfId="25" applyFont="1" applyFill="1" applyBorder="1" applyAlignment="1" applyProtection="1">
      <alignment horizontal="center" vertical="center" wrapText="1"/>
    </xf>
    <xf numFmtId="0" fontId="44" fillId="0" borderId="2" xfId="0" applyFont="1" applyBorder="1" applyAlignment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</cellXfs>
  <cellStyles count="29">
    <cellStyle name="Coma" xfId="1" builtinId="3"/>
    <cellStyle name="Euro" xfId="21" xr:uid="{00000000-0005-0000-0000-000000000000}"/>
    <cellStyle name="Milers [0]" xfId="27" builtinId="6"/>
    <cellStyle name="Millares [0] 2" xfId="19" xr:uid="{00000000-0005-0000-0000-000003000000}"/>
    <cellStyle name="Millares [0] 3" xfId="22" xr:uid="{00000000-0005-0000-0000-000004000000}"/>
    <cellStyle name="Millares 2" xfId="6" xr:uid="{00000000-0005-0000-0000-000005000000}"/>
    <cellStyle name="Millares 3" xfId="8" xr:uid="{00000000-0005-0000-0000-000006000000}"/>
    <cellStyle name="Millares 4" xfId="17" xr:uid="{00000000-0005-0000-0000-000007000000}"/>
    <cellStyle name="Millares 6 2" xfId="12" xr:uid="{00000000-0005-0000-0000-000008000000}"/>
    <cellStyle name="Millares 8" xfId="10" xr:uid="{00000000-0005-0000-0000-000009000000}"/>
    <cellStyle name="Moneda" xfId="25" builtinId="4"/>
    <cellStyle name="Moneda 2" xfId="20" xr:uid="{00000000-0005-0000-0000-00000B000000}"/>
    <cellStyle name="Moneda 9" xfId="14" xr:uid="{00000000-0005-0000-0000-00000C000000}"/>
    <cellStyle name="No-definido" xfId="24" xr:uid="{00000000-0005-0000-0000-00000D000000}"/>
    <cellStyle name="Normal" xfId="0" builtinId="0"/>
    <cellStyle name="Normal 18" xfId="9" xr:uid="{00000000-0005-0000-0000-00000F000000}"/>
    <cellStyle name="Normal 2" xfId="7" xr:uid="{00000000-0005-0000-0000-000010000000}"/>
    <cellStyle name="Normal 3" xfId="4" xr:uid="{00000000-0005-0000-0000-000011000000}"/>
    <cellStyle name="Normal 4" xfId="16" xr:uid="{00000000-0005-0000-0000-000012000000}"/>
    <cellStyle name="Normal 5" xfId="23" xr:uid="{00000000-0005-0000-0000-000013000000}"/>
    <cellStyle name="Normal 5 2" xfId="26" xr:uid="{00000000-0005-0000-0000-000014000000}"/>
    <cellStyle name="Normal_ESTUDI ECONÓMIC BASE Esplugues Def 19-9-02" xfId="3" xr:uid="{00000000-0005-0000-0000-000015000000}"/>
    <cellStyle name="Normal_ESTUDI ECONÓMIC VAR 1 Castellar" xfId="28" xr:uid="{00000000-0005-0000-0000-000016000000}"/>
    <cellStyle name="Percentatge" xfId="2" builtinId="5"/>
    <cellStyle name="Porcentaje 2" xfId="15" xr:uid="{00000000-0005-0000-0000-000017000000}"/>
    <cellStyle name="Porcentaje 3" xfId="18" xr:uid="{00000000-0005-0000-0000-000018000000}"/>
    <cellStyle name="Porcentual 2" xfId="11" xr:uid="{00000000-0005-0000-0000-00001A000000}"/>
    <cellStyle name="Porcentual 3" xfId="5" xr:uid="{00000000-0005-0000-0000-00001B000000}"/>
    <cellStyle name="Porcentual 8" xfId="13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er\Dropbox\Canovelles\Pressupost\Pressupost%20Canovelles%20RU-NV%202309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%20Parcs%20i%20Jardins\21_Nou%20PLEC%20Manteniment%20Parcs%20i%20Jardins\18_2021_1408%20-%20Gestor%20Expedients\ANNEXES_PlecTecnicSMNEVU\No%20penjar%20al%20TAO\Ratis%20Vd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%20Parcs%20i%20Jardins\21_Nou%20PLEC%20Manteniment%20Parcs%20i%20Jardins\18_2021_1408%20-%20Gestor%20Expedients\ANNEXES_PlecTecnicSMNEVU\Ratis%20V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ÀMETRES"/>
      <sheetName val="BD"/>
      <sheetName val="Llistat serveis"/>
      <sheetName val="Cost Directe"/>
      <sheetName val="Inversions"/>
      <sheetName val="Servei"/>
      <sheetName val="Solucions"/>
      <sheetName val="RESUM SERVEIS"/>
      <sheetName val="MOBA"/>
      <sheetName val="Criteris adjudicació"/>
      <sheetName val="Dies"/>
      <sheetName val="Personal"/>
      <sheetName val="Hoja2"/>
      <sheetName val="Hoja3"/>
    </sheetNames>
    <sheetDataSet>
      <sheetData sheetId="0" refreshError="1">
        <row r="13">
          <cell r="F13">
            <v>0.05</v>
          </cell>
        </row>
        <row r="14">
          <cell r="F14">
            <v>0.06</v>
          </cell>
        </row>
        <row r="15">
          <cell r="F15">
            <v>0.13</v>
          </cell>
        </row>
        <row r="16">
          <cell r="F16">
            <v>0.02</v>
          </cell>
        </row>
        <row r="18">
          <cell r="F18">
            <v>0.1</v>
          </cell>
        </row>
        <row r="19">
          <cell r="F19">
            <v>1.0743801652892562</v>
          </cell>
        </row>
        <row r="29">
          <cell r="F29">
            <v>5.833333333333333</v>
          </cell>
        </row>
        <row r="33">
          <cell r="F33">
            <v>374</v>
          </cell>
        </row>
        <row r="34">
          <cell r="F34">
            <v>502</v>
          </cell>
        </row>
        <row r="35">
          <cell r="F35">
            <v>626</v>
          </cell>
        </row>
        <row r="36">
          <cell r="F36">
            <v>1405</v>
          </cell>
        </row>
        <row r="37">
          <cell r="F37">
            <v>1660</v>
          </cell>
        </row>
        <row r="38">
          <cell r="F38">
            <v>1910</v>
          </cell>
        </row>
        <row r="41">
          <cell r="F41">
            <v>1.0743801652892562</v>
          </cell>
        </row>
        <row r="43">
          <cell r="F43">
            <v>0.93156876179486259</v>
          </cell>
        </row>
      </sheetData>
      <sheetData sheetId="1" refreshError="1">
        <row r="4">
          <cell r="A4">
            <v>500</v>
          </cell>
          <cell r="C4" t="str">
            <v>Carro porta-bolsas</v>
          </cell>
          <cell r="E4" t="str">
            <v>05 CARROS</v>
          </cell>
          <cell r="F4">
            <v>0</v>
          </cell>
          <cell r="G4">
            <v>321.84198189751544</v>
          </cell>
          <cell r="H4">
            <v>8</v>
          </cell>
          <cell r="I4">
            <v>40</v>
          </cell>
          <cell r="J4">
            <v>0.05</v>
          </cell>
          <cell r="K4">
            <v>2.9721999999999998E-2</v>
          </cell>
          <cell r="L4">
            <v>9.5657873859579539</v>
          </cell>
          <cell r="M4">
            <v>0</v>
          </cell>
          <cell r="O4">
            <v>49.565787385957954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1.2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1.2</v>
          </cell>
          <cell r="AB4">
            <v>1.2</v>
          </cell>
          <cell r="AC4">
            <v>0.20571428571428571</v>
          </cell>
          <cell r="AD4">
            <v>0</v>
          </cell>
          <cell r="AE4">
            <v>1.2</v>
          </cell>
        </row>
        <row r="5">
          <cell r="A5">
            <v>505</v>
          </cell>
          <cell r="C5" t="str">
            <v>Carro porta-bolsas carenado</v>
          </cell>
          <cell r="E5" t="str">
            <v>05 CARROS</v>
          </cell>
          <cell r="F5">
            <v>0</v>
          </cell>
          <cell r="G5">
            <v>649.74</v>
          </cell>
          <cell r="H5">
            <v>8</v>
          </cell>
          <cell r="I5">
            <v>81</v>
          </cell>
          <cell r="J5">
            <v>0.05</v>
          </cell>
          <cell r="K5">
            <v>2.9721999999999998E-2</v>
          </cell>
          <cell r="L5">
            <v>19.31157228</v>
          </cell>
          <cell r="M5">
            <v>0</v>
          </cell>
          <cell r="O5">
            <v>100.31157228000001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1.2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1.2</v>
          </cell>
          <cell r="AB5">
            <v>1.2</v>
          </cell>
          <cell r="AC5">
            <v>0.20571428571428571</v>
          </cell>
          <cell r="AD5">
            <v>0</v>
          </cell>
          <cell r="AE5">
            <v>1.2</v>
          </cell>
        </row>
        <row r="6">
          <cell r="A6">
            <v>510</v>
          </cell>
          <cell r="C6" t="str">
            <v>Carret portacubells</v>
          </cell>
          <cell r="E6" t="str">
            <v>05 CARROS</v>
          </cell>
          <cell r="F6">
            <v>0</v>
          </cell>
          <cell r="G6">
            <v>750</v>
          </cell>
          <cell r="H6">
            <v>8</v>
          </cell>
          <cell r="I6">
            <v>94</v>
          </cell>
          <cell r="J6">
            <v>0.05</v>
          </cell>
          <cell r="K6">
            <v>2.9721999999999998E-2</v>
          </cell>
          <cell r="L6">
            <v>22.291499999999999</v>
          </cell>
          <cell r="M6">
            <v>0</v>
          </cell>
          <cell r="O6">
            <v>116.2915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1.2</v>
          </cell>
          <cell r="AB6">
            <v>1.2</v>
          </cell>
          <cell r="AC6">
            <v>0.20571428571428571</v>
          </cell>
          <cell r="AD6">
            <v>0</v>
          </cell>
          <cell r="AE6">
            <v>1.2</v>
          </cell>
        </row>
        <row r="7">
          <cell r="A7">
            <v>511</v>
          </cell>
          <cell r="C7" t="str">
            <v>Carret portacubells elèctric</v>
          </cell>
          <cell r="E7" t="str">
            <v>05 CARROS</v>
          </cell>
          <cell r="F7">
            <v>0</v>
          </cell>
          <cell r="G7">
            <v>8000</v>
          </cell>
          <cell r="H7">
            <v>8</v>
          </cell>
          <cell r="I7">
            <v>1000</v>
          </cell>
          <cell r="J7">
            <v>0.05</v>
          </cell>
          <cell r="K7">
            <v>2.9721999999999998E-2</v>
          </cell>
          <cell r="L7">
            <v>237.77599999999998</v>
          </cell>
          <cell r="M7">
            <v>0</v>
          </cell>
          <cell r="O7">
            <v>1237.7760000000001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0.01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0.01</v>
          </cell>
          <cell r="AB7">
            <v>0.01</v>
          </cell>
          <cell r="AC7">
            <v>1.7142857142857144E-3</v>
          </cell>
          <cell r="AD7">
            <v>0</v>
          </cell>
          <cell r="AE7">
            <v>0.01</v>
          </cell>
        </row>
        <row r="8">
          <cell r="A8">
            <v>515</v>
          </cell>
          <cell r="C8" t="str">
            <v>Carro porta cubos de INOX</v>
          </cell>
          <cell r="E8" t="str">
            <v>05 CARROS</v>
          </cell>
          <cell r="F8">
            <v>0</v>
          </cell>
          <cell r="G8">
            <v>438.78</v>
          </cell>
          <cell r="H8">
            <v>8</v>
          </cell>
          <cell r="I8">
            <v>55</v>
          </cell>
          <cell r="J8">
            <v>0.05</v>
          </cell>
          <cell r="K8">
            <v>2.9721999999999998E-2</v>
          </cell>
          <cell r="L8">
            <v>13.041419159999998</v>
          </cell>
          <cell r="M8">
            <v>0</v>
          </cell>
          <cell r="O8">
            <v>68.041419160000004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1.2</v>
          </cell>
          <cell r="AB8">
            <v>1.2</v>
          </cell>
          <cell r="AC8">
            <v>0.20571428571428571</v>
          </cell>
          <cell r="AD8">
            <v>0</v>
          </cell>
          <cell r="AE8">
            <v>1.2</v>
          </cell>
        </row>
        <row r="9">
          <cell r="A9">
            <v>520</v>
          </cell>
          <cell r="C9" t="str">
            <v>Carro de mangueo</v>
          </cell>
          <cell r="E9" t="str">
            <v>05 CARROS</v>
          </cell>
          <cell r="F9">
            <v>0</v>
          </cell>
          <cell r="G9">
            <v>1135.9128772853485</v>
          </cell>
          <cell r="H9">
            <v>8</v>
          </cell>
          <cell r="I9">
            <v>142</v>
          </cell>
          <cell r="J9">
            <v>0.05</v>
          </cell>
          <cell r="K9">
            <v>2.9721999999999998E-2</v>
          </cell>
          <cell r="L9">
            <v>33.761602538675128</v>
          </cell>
          <cell r="M9">
            <v>0</v>
          </cell>
          <cell r="O9">
            <v>175.76160253867513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1.8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1.8</v>
          </cell>
          <cell r="AB9">
            <v>1.8</v>
          </cell>
          <cell r="AC9">
            <v>0.30857142857142861</v>
          </cell>
          <cell r="AD9">
            <v>0</v>
          </cell>
          <cell r="AE9">
            <v>1.8</v>
          </cell>
        </row>
        <row r="10">
          <cell r="A10">
            <v>525</v>
          </cell>
          <cell r="C10" t="str">
            <v>Carro limpieza interiores</v>
          </cell>
          <cell r="E10" t="str">
            <v>05 CARROS</v>
          </cell>
          <cell r="F10">
            <v>0</v>
          </cell>
          <cell r="G10">
            <v>63.106270960297145</v>
          </cell>
          <cell r="H10">
            <v>8</v>
          </cell>
          <cell r="I10">
            <v>8</v>
          </cell>
          <cell r="J10">
            <v>0.05</v>
          </cell>
          <cell r="K10">
            <v>2.9721999999999998E-2</v>
          </cell>
          <cell r="L10">
            <v>1.8756445854819517</v>
          </cell>
          <cell r="M10">
            <v>0</v>
          </cell>
          <cell r="O10">
            <v>9.8756445854819521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1.2</v>
          </cell>
          <cell r="AB10">
            <v>1.2</v>
          </cell>
          <cell r="AC10">
            <v>0.20571428571428571</v>
          </cell>
          <cell r="AD10">
            <v>0</v>
          </cell>
          <cell r="AE10">
            <v>1.2</v>
          </cell>
        </row>
        <row r="11">
          <cell r="A11">
            <v>1000</v>
          </cell>
          <cell r="C11" t="str">
            <v>Barredora manual "APPLIED" 424 serie 2ª</v>
          </cell>
          <cell r="E11" t="str">
            <v>10 BARREDORA</v>
          </cell>
          <cell r="F11">
            <v>6</v>
          </cell>
          <cell r="G11">
            <v>21217.4</v>
          </cell>
          <cell r="H11">
            <v>8</v>
          </cell>
          <cell r="I11">
            <v>2652</v>
          </cell>
          <cell r="J11">
            <v>0.05</v>
          </cell>
          <cell r="K11">
            <v>2.9721999999999998E-2</v>
          </cell>
          <cell r="L11">
            <v>630.62356280000006</v>
          </cell>
          <cell r="M11">
            <v>502</v>
          </cell>
          <cell r="O11">
            <v>3784.6235627999999</v>
          </cell>
          <cell r="P11">
            <v>502</v>
          </cell>
          <cell r="Q11">
            <v>1.5</v>
          </cell>
          <cell r="R11">
            <v>1.0743801652892562</v>
          </cell>
          <cell r="S11">
            <v>0.1</v>
          </cell>
          <cell r="T11">
            <v>0.1</v>
          </cell>
          <cell r="U11">
            <v>0.8</v>
          </cell>
          <cell r="V11">
            <v>3</v>
          </cell>
          <cell r="W11">
            <v>9.6694214876033051</v>
          </cell>
          <cell r="X11">
            <v>0.96694214876033058</v>
          </cell>
          <cell r="Y11">
            <v>0.96694214876033058</v>
          </cell>
          <cell r="Z11">
            <v>7.7355371900826446</v>
          </cell>
          <cell r="AA11">
            <v>3</v>
          </cell>
          <cell r="AB11">
            <v>22.33884297520661</v>
          </cell>
          <cell r="AC11">
            <v>3.8295159386068476</v>
          </cell>
          <cell r="AD11">
            <v>10.636363636363635</v>
          </cell>
          <cell r="AE11">
            <v>11.702479338842975</v>
          </cell>
        </row>
        <row r="12">
          <cell r="A12">
            <v>1005</v>
          </cell>
          <cell r="C12" t="str">
            <v>Barredora manual "APPLIED" Kit Asiento</v>
          </cell>
          <cell r="E12" t="str">
            <v>10 BARREDORA</v>
          </cell>
          <cell r="F12">
            <v>6</v>
          </cell>
          <cell r="G12">
            <v>2906.44</v>
          </cell>
          <cell r="H12">
            <v>8</v>
          </cell>
          <cell r="I12">
            <v>363</v>
          </cell>
          <cell r="J12">
            <v>0.05</v>
          </cell>
          <cell r="K12">
            <v>2.9721999999999998E-2</v>
          </cell>
          <cell r="L12">
            <v>86.385209680000003</v>
          </cell>
          <cell r="O12">
            <v>449.38520968</v>
          </cell>
          <cell r="P12">
            <v>0</v>
          </cell>
          <cell r="S12">
            <v>0</v>
          </cell>
          <cell r="T12">
            <v>0</v>
          </cell>
          <cell r="U12">
            <v>0</v>
          </cell>
          <cell r="V12">
            <v>0.5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0.5</v>
          </cell>
          <cell r="AB12">
            <v>0.5</v>
          </cell>
          <cell r="AC12">
            <v>8.5714285714285715E-2</v>
          </cell>
          <cell r="AD12">
            <v>0</v>
          </cell>
          <cell r="AE12">
            <v>0.5</v>
          </cell>
        </row>
        <row r="13">
          <cell r="A13">
            <v>1010</v>
          </cell>
          <cell r="C13" t="str">
            <v>Barredora manual LITTER HAWK</v>
          </cell>
          <cell r="E13" t="str">
            <v>10 BARREDORA</v>
          </cell>
          <cell r="F13">
            <v>6</v>
          </cell>
          <cell r="G13">
            <v>21140.600771699545</v>
          </cell>
          <cell r="H13">
            <v>8</v>
          </cell>
          <cell r="I13">
            <v>2643</v>
          </cell>
          <cell r="J13">
            <v>0.05</v>
          </cell>
          <cell r="K13">
            <v>2.9721999999999998E-2</v>
          </cell>
          <cell r="L13">
            <v>628.34093613645382</v>
          </cell>
          <cell r="M13">
            <v>502</v>
          </cell>
          <cell r="O13">
            <v>3773.3409361364538</v>
          </cell>
          <cell r="P13">
            <v>502</v>
          </cell>
          <cell r="Q13">
            <v>1.5</v>
          </cell>
          <cell r="R13">
            <v>1.0743801652892562</v>
          </cell>
          <cell r="S13">
            <v>0.1</v>
          </cell>
          <cell r="T13">
            <v>0.1</v>
          </cell>
          <cell r="U13">
            <v>0.8</v>
          </cell>
          <cell r="V13">
            <v>3</v>
          </cell>
          <cell r="W13">
            <v>9.6694214876033051</v>
          </cell>
          <cell r="X13">
            <v>0.96694214876033058</v>
          </cell>
          <cell r="Y13">
            <v>0.96694214876033058</v>
          </cell>
          <cell r="Z13">
            <v>7.7355371900826446</v>
          </cell>
          <cell r="AA13">
            <v>3</v>
          </cell>
          <cell r="AB13">
            <v>22.33884297520661</v>
          </cell>
          <cell r="AC13">
            <v>3.8295159386068476</v>
          </cell>
          <cell r="AD13">
            <v>10.636363636363635</v>
          </cell>
          <cell r="AE13">
            <v>11.702479338842975</v>
          </cell>
        </row>
        <row r="14">
          <cell r="A14">
            <v>1015</v>
          </cell>
          <cell r="C14" t="str">
            <v>Barredora aceras Hako</v>
          </cell>
          <cell r="E14" t="str">
            <v>10 BARREDORA</v>
          </cell>
          <cell r="F14">
            <v>6</v>
          </cell>
          <cell r="G14">
            <v>39977.822653348238</v>
          </cell>
          <cell r="H14">
            <v>8</v>
          </cell>
          <cell r="I14">
            <v>4997</v>
          </cell>
          <cell r="J14">
            <v>0.05</v>
          </cell>
          <cell r="K14">
            <v>2.9721999999999998E-2</v>
          </cell>
          <cell r="L14">
            <v>1188.2208449028162</v>
          </cell>
          <cell r="M14">
            <v>502</v>
          </cell>
          <cell r="O14">
            <v>6687.2208449028167</v>
          </cell>
          <cell r="P14">
            <v>502</v>
          </cell>
          <cell r="Q14">
            <v>3</v>
          </cell>
          <cell r="R14">
            <v>1.0743801652892562</v>
          </cell>
          <cell r="S14">
            <v>0.1</v>
          </cell>
          <cell r="T14">
            <v>0.1</v>
          </cell>
          <cell r="U14">
            <v>0.8</v>
          </cell>
          <cell r="V14">
            <v>4</v>
          </cell>
          <cell r="W14">
            <v>19.33884297520661</v>
          </cell>
          <cell r="X14">
            <v>1.9338842975206612</v>
          </cell>
          <cell r="Y14">
            <v>1.9338842975206612</v>
          </cell>
          <cell r="Z14">
            <v>15.471074380165289</v>
          </cell>
          <cell r="AA14">
            <v>4</v>
          </cell>
          <cell r="AB14">
            <v>42.67768595041322</v>
          </cell>
          <cell r="AC14">
            <v>7.3161747343565526</v>
          </cell>
          <cell r="AD14">
            <v>21.27272727272727</v>
          </cell>
          <cell r="AE14">
            <v>21.404958677685951</v>
          </cell>
        </row>
        <row r="15">
          <cell r="A15">
            <v>1020</v>
          </cell>
          <cell r="C15" t="str">
            <v>Barredora aceras Citymaster-300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8</v>
          </cell>
          <cell r="I15">
            <v>4997</v>
          </cell>
          <cell r="J15">
            <v>0.05</v>
          </cell>
          <cell r="K15">
            <v>2.9721999999999998E-2</v>
          </cell>
          <cell r="L15">
            <v>1188.2208449028162</v>
          </cell>
          <cell r="M15">
            <v>502</v>
          </cell>
          <cell r="O15">
            <v>6687.2208449028167</v>
          </cell>
          <cell r="P15">
            <v>502</v>
          </cell>
          <cell r="Q15">
            <v>3</v>
          </cell>
          <cell r="R15">
            <v>1.0743801652892562</v>
          </cell>
          <cell r="S15">
            <v>0.1</v>
          </cell>
          <cell r="T15">
            <v>0.1</v>
          </cell>
          <cell r="U15">
            <v>0.8</v>
          </cell>
          <cell r="V15">
            <v>4</v>
          </cell>
          <cell r="W15">
            <v>19.33884297520661</v>
          </cell>
          <cell r="X15">
            <v>1.9338842975206612</v>
          </cell>
          <cell r="Y15">
            <v>1.9338842975206612</v>
          </cell>
          <cell r="Z15">
            <v>15.471074380165289</v>
          </cell>
          <cell r="AA15">
            <v>4</v>
          </cell>
          <cell r="AB15">
            <v>42.67768595041322</v>
          </cell>
          <cell r="AC15">
            <v>7.3161747343565526</v>
          </cell>
          <cell r="AD15">
            <v>21.27272727272727</v>
          </cell>
          <cell r="AE15">
            <v>21.404958677685951</v>
          </cell>
        </row>
        <row r="16">
          <cell r="A16">
            <v>1025</v>
          </cell>
          <cell r="C16" t="str">
            <v>Barredora aceras ECO-100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8</v>
          </cell>
          <cell r="I16">
            <v>4997</v>
          </cell>
          <cell r="J16">
            <v>0.05</v>
          </cell>
          <cell r="K16">
            <v>2.9721999999999998E-2</v>
          </cell>
          <cell r="L16">
            <v>1188.2208449028162</v>
          </cell>
          <cell r="M16">
            <v>502</v>
          </cell>
          <cell r="O16">
            <v>6687.2208449028167</v>
          </cell>
          <cell r="P16">
            <v>502</v>
          </cell>
          <cell r="Q16">
            <v>3</v>
          </cell>
          <cell r="R16">
            <v>1.0743801652892562</v>
          </cell>
          <cell r="S16">
            <v>0.1</v>
          </cell>
          <cell r="T16">
            <v>0.1</v>
          </cell>
          <cell r="U16">
            <v>0.8</v>
          </cell>
          <cell r="V16">
            <v>4</v>
          </cell>
          <cell r="W16">
            <v>19.33884297520661</v>
          </cell>
          <cell r="X16">
            <v>1.9338842975206612</v>
          </cell>
          <cell r="Y16">
            <v>1.9338842975206612</v>
          </cell>
          <cell r="Z16">
            <v>15.471074380165289</v>
          </cell>
          <cell r="AA16">
            <v>4</v>
          </cell>
          <cell r="AB16">
            <v>42.67768595041322</v>
          </cell>
          <cell r="AC16">
            <v>7.3161747343565526</v>
          </cell>
          <cell r="AD16">
            <v>21.27272727272727</v>
          </cell>
          <cell r="AE16">
            <v>21.404958677685951</v>
          </cell>
        </row>
        <row r="17">
          <cell r="A17">
            <v>1030</v>
          </cell>
          <cell r="C17" t="str">
            <v>Barredora TENNANT ATLV 4.300</v>
          </cell>
          <cell r="E17" t="str">
            <v>10 BARREDORA</v>
          </cell>
          <cell r="F17">
            <v>6</v>
          </cell>
          <cell r="G17">
            <v>30827.413364105156</v>
          </cell>
          <cell r="H17">
            <v>8</v>
          </cell>
          <cell r="I17">
            <v>3853</v>
          </cell>
          <cell r="J17">
            <v>0.05</v>
          </cell>
          <cell r="K17">
            <v>2.9721999999999998E-2</v>
          </cell>
          <cell r="L17">
            <v>916.25238000793343</v>
          </cell>
          <cell r="M17">
            <v>502</v>
          </cell>
          <cell r="O17">
            <v>5271.2523800079334</v>
          </cell>
          <cell r="P17">
            <v>502</v>
          </cell>
          <cell r="Q17">
            <v>3</v>
          </cell>
          <cell r="R17">
            <v>1.0743801652892562</v>
          </cell>
          <cell r="S17">
            <v>0.1</v>
          </cell>
          <cell r="T17">
            <v>0.1</v>
          </cell>
          <cell r="U17">
            <v>0.8</v>
          </cell>
          <cell r="V17">
            <v>4</v>
          </cell>
          <cell r="W17">
            <v>19.33884297520661</v>
          </cell>
          <cell r="X17">
            <v>1.9338842975206612</v>
          </cell>
          <cell r="Y17">
            <v>1.9338842975206612</v>
          </cell>
          <cell r="Z17">
            <v>15.471074380165289</v>
          </cell>
          <cell r="AA17">
            <v>4</v>
          </cell>
          <cell r="AB17">
            <v>42.67768595041322</v>
          </cell>
          <cell r="AC17">
            <v>7.3161747343565526</v>
          </cell>
          <cell r="AD17">
            <v>21.27272727272727</v>
          </cell>
          <cell r="AE17">
            <v>21.404958677685951</v>
          </cell>
        </row>
        <row r="18">
          <cell r="A18">
            <v>1035</v>
          </cell>
          <cell r="B18">
            <v>1</v>
          </cell>
          <cell r="C18" t="str">
            <v>Escombradora de voreres RAVO 540</v>
          </cell>
          <cell r="E18" t="str">
            <v>10 BARREDORA</v>
          </cell>
          <cell r="F18">
            <v>6</v>
          </cell>
          <cell r="G18">
            <v>190800</v>
          </cell>
          <cell r="H18">
            <v>8</v>
          </cell>
          <cell r="I18">
            <v>23850</v>
          </cell>
          <cell r="J18">
            <v>0.05</v>
          </cell>
          <cell r="K18">
            <v>2.9721999999999998E-2</v>
          </cell>
          <cell r="L18">
            <v>5670.9575999999997</v>
          </cell>
          <cell r="M18">
            <v>502</v>
          </cell>
          <cell r="O18">
            <v>30022.957600000002</v>
          </cell>
          <cell r="P18">
            <v>502</v>
          </cell>
          <cell r="Q18">
            <v>6</v>
          </cell>
          <cell r="R18">
            <v>1.0743801652892562</v>
          </cell>
          <cell r="S18">
            <v>0.15</v>
          </cell>
          <cell r="T18">
            <v>0.1</v>
          </cell>
          <cell r="U18">
            <v>0.8</v>
          </cell>
          <cell r="V18">
            <v>10</v>
          </cell>
          <cell r="W18">
            <v>38.67768595041322</v>
          </cell>
          <cell r="X18">
            <v>5.8016528925619832</v>
          </cell>
          <cell r="Y18">
            <v>3.8677685950413223</v>
          </cell>
          <cell r="Z18">
            <v>30.942148760330578</v>
          </cell>
          <cell r="AA18">
            <v>10</v>
          </cell>
          <cell r="AB18">
            <v>89.289256198347104</v>
          </cell>
          <cell r="AC18">
            <v>15.306729634002361</v>
          </cell>
          <cell r="AD18">
            <v>44.479338842975203</v>
          </cell>
          <cell r="AE18">
            <v>44.809917355371901</v>
          </cell>
        </row>
        <row r="19">
          <cell r="A19">
            <v>1040</v>
          </cell>
          <cell r="C19" t="str">
            <v>Barredora aceras Kit de baldeo</v>
          </cell>
          <cell r="E19" t="str">
            <v>10 BARREDORA</v>
          </cell>
          <cell r="F19">
            <v>6</v>
          </cell>
          <cell r="G19">
            <v>4136.08</v>
          </cell>
          <cell r="H19">
            <v>8</v>
          </cell>
          <cell r="I19">
            <v>517</v>
          </cell>
          <cell r="J19">
            <v>0.05</v>
          </cell>
          <cell r="K19">
            <v>2.9721999999999998E-2</v>
          </cell>
          <cell r="L19">
            <v>122.93256975999999</v>
          </cell>
          <cell r="O19">
            <v>639.93256975999998</v>
          </cell>
          <cell r="P19">
            <v>0</v>
          </cell>
          <cell r="S19">
            <v>0</v>
          </cell>
          <cell r="T19">
            <v>0</v>
          </cell>
          <cell r="U19">
            <v>0</v>
          </cell>
          <cell r="V19">
            <v>1.1399999999999999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1.1399999999999999</v>
          </cell>
          <cell r="AB19">
            <v>1.1399999999999999</v>
          </cell>
          <cell r="AC19">
            <v>0.19542857142857142</v>
          </cell>
          <cell r="AD19">
            <v>0</v>
          </cell>
          <cell r="AE19">
            <v>1.1399999999999999</v>
          </cell>
        </row>
        <row r="20">
          <cell r="A20">
            <v>1045</v>
          </cell>
          <cell r="C20" t="str">
            <v>Barredora aceras MFH-2200 Hochdorf</v>
          </cell>
          <cell r="E20" t="str">
            <v>10 BARREDORA</v>
          </cell>
          <cell r="F20">
            <v>6</v>
          </cell>
          <cell r="G20">
            <v>91409.433485990419</v>
          </cell>
          <cell r="H20">
            <v>8</v>
          </cell>
          <cell r="I20">
            <v>11426</v>
          </cell>
          <cell r="J20">
            <v>0.05</v>
          </cell>
          <cell r="K20">
            <v>2.9721999999999998E-2</v>
          </cell>
          <cell r="L20">
            <v>2716.8711820706071</v>
          </cell>
          <cell r="M20">
            <v>502</v>
          </cell>
          <cell r="O20">
            <v>14644.871182070607</v>
          </cell>
          <cell r="P20">
            <v>502</v>
          </cell>
          <cell r="Q20">
            <v>5</v>
          </cell>
          <cell r="R20">
            <v>1.0743801652892562</v>
          </cell>
          <cell r="S20">
            <v>0.15</v>
          </cell>
          <cell r="T20">
            <v>0.1</v>
          </cell>
          <cell r="U20">
            <v>0.8</v>
          </cell>
          <cell r="V20">
            <v>10</v>
          </cell>
          <cell r="W20">
            <v>32.231404958677686</v>
          </cell>
          <cell r="X20">
            <v>4.8347107438016526</v>
          </cell>
          <cell r="Y20">
            <v>3.223140495867769</v>
          </cell>
          <cell r="Z20">
            <v>25.785123966942152</v>
          </cell>
          <cell r="AA20">
            <v>10</v>
          </cell>
          <cell r="AB20">
            <v>76.074380165289256</v>
          </cell>
          <cell r="AC20">
            <v>13.041322314049587</v>
          </cell>
          <cell r="AD20">
            <v>37.066115702479337</v>
          </cell>
          <cell r="AE20">
            <v>39.008264462809919</v>
          </cell>
        </row>
        <row r="21">
          <cell r="A21">
            <v>1050</v>
          </cell>
          <cell r="C21" t="str">
            <v>Barredora aceras SWINGO</v>
          </cell>
          <cell r="E21" t="str">
            <v>10 BARREDORA</v>
          </cell>
          <cell r="F21">
            <v>6</v>
          </cell>
          <cell r="H21">
            <v>8</v>
          </cell>
          <cell r="I21">
            <v>0</v>
          </cell>
          <cell r="J21">
            <v>0.05</v>
          </cell>
          <cell r="K21">
            <v>2.9721999999999998E-2</v>
          </cell>
          <cell r="L21">
            <v>0</v>
          </cell>
          <cell r="M21">
            <v>502</v>
          </cell>
          <cell r="O21">
            <v>502</v>
          </cell>
          <cell r="P21">
            <v>502</v>
          </cell>
          <cell r="Q21">
            <v>5</v>
          </cell>
          <cell r="R21">
            <v>1.0743801652892562</v>
          </cell>
          <cell r="S21">
            <v>0.15</v>
          </cell>
          <cell r="T21">
            <v>0.1</v>
          </cell>
          <cell r="U21">
            <v>0.8</v>
          </cell>
          <cell r="V21">
            <v>10</v>
          </cell>
          <cell r="W21">
            <v>32.231404958677686</v>
          </cell>
          <cell r="X21">
            <v>4.8347107438016526</v>
          </cell>
          <cell r="Y21">
            <v>3.223140495867769</v>
          </cell>
          <cell r="Z21">
            <v>25.785123966942152</v>
          </cell>
          <cell r="AA21">
            <v>10</v>
          </cell>
          <cell r="AB21">
            <v>76.074380165289256</v>
          </cell>
          <cell r="AC21">
            <v>13.041322314049587</v>
          </cell>
          <cell r="AD21">
            <v>37.066115702479337</v>
          </cell>
          <cell r="AE21">
            <v>39.008264462809919</v>
          </cell>
        </row>
        <row r="22">
          <cell r="A22">
            <v>1055</v>
          </cell>
          <cell r="C22" t="str">
            <v>Barredora aceras SCHMIDT SK-151-S</v>
          </cell>
          <cell r="E22" t="str">
            <v>10 BARREDORA</v>
          </cell>
          <cell r="F22">
            <v>6</v>
          </cell>
          <cell r="G22">
            <v>79649.579892539041</v>
          </cell>
          <cell r="H22">
            <v>8</v>
          </cell>
          <cell r="I22">
            <v>9956</v>
          </cell>
          <cell r="J22">
            <v>0.05</v>
          </cell>
          <cell r="K22">
            <v>2.9721999999999998E-2</v>
          </cell>
          <cell r="L22">
            <v>2367.3448135660451</v>
          </cell>
          <cell r="M22">
            <v>502</v>
          </cell>
          <cell r="O22">
            <v>12825.344813566046</v>
          </cell>
          <cell r="P22">
            <v>502</v>
          </cell>
          <cell r="Q22">
            <v>5</v>
          </cell>
          <cell r="R22">
            <v>1.0743801652892562</v>
          </cell>
          <cell r="S22">
            <v>0.15</v>
          </cell>
          <cell r="T22">
            <v>0.1</v>
          </cell>
          <cell r="U22">
            <v>0.8</v>
          </cell>
          <cell r="V22">
            <v>10</v>
          </cell>
          <cell r="W22">
            <v>32.231404958677686</v>
          </cell>
          <cell r="X22">
            <v>4.8347107438016526</v>
          </cell>
          <cell r="Y22">
            <v>3.223140495867769</v>
          </cell>
          <cell r="Z22">
            <v>25.785123966942152</v>
          </cell>
          <cell r="AA22">
            <v>10</v>
          </cell>
          <cell r="AB22">
            <v>76.074380165289256</v>
          </cell>
          <cell r="AC22">
            <v>13.041322314049587</v>
          </cell>
          <cell r="AD22">
            <v>37.066115702479337</v>
          </cell>
          <cell r="AE22">
            <v>39.008264462809919</v>
          </cell>
        </row>
        <row r="23">
          <cell r="A23">
            <v>1060</v>
          </cell>
          <cell r="C23" t="str">
            <v>Barredora Piquersa 1750 H</v>
          </cell>
          <cell r="E23" t="str">
            <v>10 BARREDORA</v>
          </cell>
          <cell r="F23">
            <v>6</v>
          </cell>
          <cell r="G23">
            <v>33446.323608957486</v>
          </cell>
          <cell r="H23">
            <v>8</v>
          </cell>
          <cell r="I23">
            <v>4181</v>
          </cell>
          <cell r="J23">
            <v>0.05</v>
          </cell>
          <cell r="K23">
            <v>2.9721999999999998E-2</v>
          </cell>
          <cell r="L23">
            <v>994.09163030543436</v>
          </cell>
          <cell r="M23">
            <v>502</v>
          </cell>
          <cell r="O23">
            <v>5677.0916303054346</v>
          </cell>
          <cell r="P23">
            <v>502</v>
          </cell>
          <cell r="Q23">
            <v>2.5</v>
          </cell>
          <cell r="R23">
            <v>1.0743801652892562</v>
          </cell>
          <cell r="S23">
            <v>0.1</v>
          </cell>
          <cell r="T23">
            <v>0.1</v>
          </cell>
          <cell r="U23">
            <v>0.6</v>
          </cell>
          <cell r="V23">
            <v>8</v>
          </cell>
          <cell r="W23">
            <v>16.115702479338843</v>
          </cell>
          <cell r="X23">
            <v>1.6115702479338845</v>
          </cell>
          <cell r="Y23">
            <v>1.6115702479338845</v>
          </cell>
          <cell r="Z23">
            <v>9.6694214876033051</v>
          </cell>
          <cell r="AA23">
            <v>8</v>
          </cell>
          <cell r="AB23">
            <v>37.008264462809919</v>
          </cell>
          <cell r="AC23">
            <v>6.3442739079102726</v>
          </cell>
          <cell r="AD23">
            <v>17.727272727272727</v>
          </cell>
          <cell r="AE23">
            <v>19.280991735537189</v>
          </cell>
        </row>
        <row r="24">
          <cell r="A24">
            <v>1065</v>
          </cell>
          <cell r="C24" t="str">
            <v>Barredora Piquersa 2000 H</v>
          </cell>
          <cell r="E24" t="str">
            <v>10 BARREDORA</v>
          </cell>
          <cell r="F24">
            <v>6</v>
          </cell>
          <cell r="G24">
            <v>42628.286033680721</v>
          </cell>
          <cell r="H24">
            <v>8</v>
          </cell>
          <cell r="I24">
            <v>5329</v>
          </cell>
          <cell r="J24">
            <v>0.05</v>
          </cell>
          <cell r="K24">
            <v>2.9721999999999998E-2</v>
          </cell>
          <cell r="L24">
            <v>1266.9979174930584</v>
          </cell>
          <cell r="M24">
            <v>1405</v>
          </cell>
          <cell r="O24">
            <v>8000.9979174930586</v>
          </cell>
          <cell r="P24">
            <v>1405</v>
          </cell>
          <cell r="Q24">
            <v>3.25</v>
          </cell>
          <cell r="R24">
            <v>1.0743801652892562</v>
          </cell>
          <cell r="S24">
            <v>0.1</v>
          </cell>
          <cell r="T24">
            <v>0.1</v>
          </cell>
          <cell r="U24">
            <v>0.6</v>
          </cell>
          <cell r="V24">
            <v>10</v>
          </cell>
          <cell r="W24">
            <v>20.950413223140494</v>
          </cell>
          <cell r="X24">
            <v>2.0950413223140494</v>
          </cell>
          <cell r="Y24">
            <v>2.0950413223140494</v>
          </cell>
          <cell r="Z24">
            <v>12.570247933884296</v>
          </cell>
          <cell r="AA24">
            <v>10</v>
          </cell>
          <cell r="AB24">
            <v>47.710743801652889</v>
          </cell>
          <cell r="AC24">
            <v>8.1789846517119233</v>
          </cell>
          <cell r="AD24">
            <v>23.045454545454543</v>
          </cell>
          <cell r="AE24">
            <v>24.665289256198346</v>
          </cell>
        </row>
        <row r="25">
          <cell r="A25">
            <v>1070</v>
          </cell>
          <cell r="C25" t="str">
            <v>Escombradora RAVO 540 ST</v>
          </cell>
          <cell r="E25" t="str">
            <v>10 BARREDORA</v>
          </cell>
          <cell r="F25">
            <v>5</v>
          </cell>
          <cell r="G25">
            <v>101258.74472611879</v>
          </cell>
          <cell r="H25">
            <v>8</v>
          </cell>
          <cell r="I25">
            <v>12657</v>
          </cell>
          <cell r="J25">
            <v>0.05</v>
          </cell>
          <cell r="K25">
            <v>2.9721999999999998E-2</v>
          </cell>
          <cell r="L25">
            <v>3009.6124107497026</v>
          </cell>
          <cell r="M25">
            <v>1405</v>
          </cell>
          <cell r="O25">
            <v>17071.612410749702</v>
          </cell>
          <cell r="P25">
            <v>1405</v>
          </cell>
          <cell r="Q25">
            <v>6</v>
          </cell>
          <cell r="R25">
            <v>1.0743801652892562</v>
          </cell>
          <cell r="S25">
            <v>0.15</v>
          </cell>
          <cell r="T25">
            <v>0.1</v>
          </cell>
          <cell r="U25">
            <v>0.8</v>
          </cell>
          <cell r="V25">
            <v>12</v>
          </cell>
          <cell r="W25">
            <v>32.231404958677686</v>
          </cell>
          <cell r="X25">
            <v>4.8347107438016526</v>
          </cell>
          <cell r="Y25">
            <v>3.223140495867769</v>
          </cell>
          <cell r="Z25">
            <v>25.785123966942152</v>
          </cell>
          <cell r="AA25">
            <v>12</v>
          </cell>
          <cell r="AB25">
            <v>78.074380165289256</v>
          </cell>
          <cell r="AC25">
            <v>13.384179456906731</v>
          </cell>
          <cell r="AD25">
            <v>37.066115702479337</v>
          </cell>
          <cell r="AE25">
            <v>41.008264462809919</v>
          </cell>
        </row>
        <row r="26">
          <cell r="A26">
            <v>1071</v>
          </cell>
          <cell r="C26" t="str">
            <v>Escombradora RAVO 540 CD</v>
          </cell>
          <cell r="E26" t="str">
            <v>10 BARREDORA</v>
          </cell>
          <cell r="F26">
            <v>5</v>
          </cell>
          <cell r="G26">
            <v>101258.74472611879</v>
          </cell>
          <cell r="H26">
            <v>8</v>
          </cell>
          <cell r="I26">
            <v>12657</v>
          </cell>
          <cell r="J26">
            <v>0.05</v>
          </cell>
          <cell r="K26">
            <v>2.9721999999999998E-2</v>
          </cell>
          <cell r="L26">
            <v>3009.6124107497026</v>
          </cell>
          <cell r="M26">
            <v>1405</v>
          </cell>
          <cell r="O26">
            <v>17071.612410749702</v>
          </cell>
          <cell r="P26">
            <v>1405</v>
          </cell>
          <cell r="Q26">
            <v>6</v>
          </cell>
          <cell r="R26">
            <v>1.0743801652892562</v>
          </cell>
          <cell r="S26">
            <v>0.15</v>
          </cell>
          <cell r="T26">
            <v>0.1</v>
          </cell>
          <cell r="U26">
            <v>0.8</v>
          </cell>
          <cell r="V26">
            <v>12</v>
          </cell>
          <cell r="W26">
            <v>32.231404958677686</v>
          </cell>
          <cell r="X26">
            <v>4.8347107438016526</v>
          </cell>
          <cell r="Y26">
            <v>3.223140495867769</v>
          </cell>
          <cell r="Z26">
            <v>25.785123966942152</v>
          </cell>
          <cell r="AA26">
            <v>12</v>
          </cell>
          <cell r="AB26">
            <v>78.074380165289256</v>
          </cell>
          <cell r="AC26">
            <v>13.384179456906731</v>
          </cell>
          <cell r="AD26">
            <v>37.066115702479337</v>
          </cell>
          <cell r="AE26">
            <v>41.008264462809919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8</v>
          </cell>
          <cell r="I27">
            <v>16072</v>
          </cell>
          <cell r="J27">
            <v>0.05</v>
          </cell>
          <cell r="K27">
            <v>2.9721999999999998E-2</v>
          </cell>
          <cell r="L27">
            <v>3821.6258429194763</v>
          </cell>
          <cell r="M27">
            <v>1405</v>
          </cell>
          <cell r="O27">
            <v>21298.625842919475</v>
          </cell>
          <cell r="P27">
            <v>1405</v>
          </cell>
          <cell r="Q27">
            <v>7.5</v>
          </cell>
          <cell r="R27">
            <v>1.0743801652892562</v>
          </cell>
          <cell r="S27">
            <v>0.15</v>
          </cell>
          <cell r="T27">
            <v>0.1</v>
          </cell>
          <cell r="U27">
            <v>0.8</v>
          </cell>
          <cell r="V27">
            <v>12</v>
          </cell>
          <cell r="W27">
            <v>48.347107438016529</v>
          </cell>
          <cell r="X27">
            <v>7.2520661157024788</v>
          </cell>
          <cell r="Y27">
            <v>4.8347107438016534</v>
          </cell>
          <cell r="Z27">
            <v>38.677685950413228</v>
          </cell>
          <cell r="AA27">
            <v>12</v>
          </cell>
          <cell r="AB27">
            <v>111.11157024793388</v>
          </cell>
          <cell r="AC27">
            <v>19.047697756788668</v>
          </cell>
          <cell r="AD27">
            <v>55.599173553719005</v>
          </cell>
          <cell r="AE27">
            <v>55.512396694214878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8</v>
          </cell>
          <cell r="I28">
            <v>12657</v>
          </cell>
          <cell r="J28">
            <v>0.05</v>
          </cell>
          <cell r="K28">
            <v>2.9721999999999998E-2</v>
          </cell>
          <cell r="L28">
            <v>3009.6124107497026</v>
          </cell>
          <cell r="M28">
            <v>1405</v>
          </cell>
          <cell r="O28">
            <v>17071.612410749702</v>
          </cell>
          <cell r="P28">
            <v>1405</v>
          </cell>
          <cell r="Q28">
            <v>7.5</v>
          </cell>
          <cell r="R28">
            <v>1.0743801652892562</v>
          </cell>
          <cell r="S28">
            <v>0.15</v>
          </cell>
          <cell r="T28">
            <v>0.1</v>
          </cell>
          <cell r="U28">
            <v>0.8</v>
          </cell>
          <cell r="V28">
            <v>12</v>
          </cell>
          <cell r="W28">
            <v>48.347107438016529</v>
          </cell>
          <cell r="X28">
            <v>7.2520661157024788</v>
          </cell>
          <cell r="Y28">
            <v>4.8347107438016534</v>
          </cell>
          <cell r="Z28">
            <v>38.677685950413228</v>
          </cell>
          <cell r="AA28">
            <v>12</v>
          </cell>
          <cell r="AB28">
            <v>111.11157024793388</v>
          </cell>
          <cell r="AC28">
            <v>19.047697756788668</v>
          </cell>
          <cell r="AD28">
            <v>55.599173553719005</v>
          </cell>
          <cell r="AE28">
            <v>55.512396694214878</v>
          </cell>
        </row>
        <row r="29">
          <cell r="A29">
            <v>1085</v>
          </cell>
          <cell r="B29">
            <v>1</v>
          </cell>
          <cell r="C29" t="str">
            <v>Escombradora de calçades RAVO 560</v>
          </cell>
          <cell r="E29" t="str">
            <v>10 BARREDORA</v>
          </cell>
          <cell r="F29">
            <v>6</v>
          </cell>
          <cell r="G29">
            <v>215800</v>
          </cell>
          <cell r="H29">
            <v>8</v>
          </cell>
          <cell r="I29">
            <v>26975</v>
          </cell>
          <cell r="J29">
            <v>0.05</v>
          </cell>
          <cell r="K29">
            <v>2.9721999999999998E-2</v>
          </cell>
          <cell r="L29">
            <v>6414.0075999999999</v>
          </cell>
          <cell r="M29">
            <v>1405</v>
          </cell>
          <cell r="O29">
            <v>34794.007599999997</v>
          </cell>
          <cell r="P29">
            <v>1405</v>
          </cell>
          <cell r="Q29">
            <v>7</v>
          </cell>
          <cell r="R29">
            <v>1.0743801652892562</v>
          </cell>
          <cell r="S29">
            <v>0.15</v>
          </cell>
          <cell r="T29">
            <v>0.1</v>
          </cell>
          <cell r="U29">
            <v>0.8</v>
          </cell>
          <cell r="V29">
            <v>12</v>
          </cell>
          <cell r="W29">
            <v>45.123966942148762</v>
          </cell>
          <cell r="X29">
            <v>6.7685950413223139</v>
          </cell>
          <cell r="Y29">
            <v>4.5123966942148765</v>
          </cell>
          <cell r="Z29">
            <v>36.099173553719012</v>
          </cell>
          <cell r="AA29">
            <v>12</v>
          </cell>
          <cell r="AB29">
            <v>104.50413223140497</v>
          </cell>
          <cell r="AC29">
            <v>17.914994096812279</v>
          </cell>
          <cell r="AD29">
            <v>51.892561983471076</v>
          </cell>
          <cell r="AE29">
            <v>52.611570247933891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8</v>
          </cell>
          <cell r="I30">
            <v>412</v>
          </cell>
          <cell r="J30">
            <v>0.05</v>
          </cell>
          <cell r="K30">
            <v>2.9721999999999998E-2</v>
          </cell>
          <cell r="L30">
            <v>97.956578719999996</v>
          </cell>
          <cell r="O30">
            <v>509.95657871999998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0.9029479452054795</v>
          </cell>
          <cell r="AB30">
            <v>0.9029479452054795</v>
          </cell>
          <cell r="AC30">
            <v>0.15479107632093936</v>
          </cell>
          <cell r="AD30">
            <v>0</v>
          </cell>
          <cell r="AE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8</v>
          </cell>
          <cell r="I31">
            <v>1563</v>
          </cell>
          <cell r="J31">
            <v>0.05</v>
          </cell>
          <cell r="K31">
            <v>2.9721999999999998E-2</v>
          </cell>
          <cell r="L31">
            <v>371.52499999999998</v>
          </cell>
          <cell r="O31">
            <v>1934.5250000000001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0.9029479452054795</v>
          </cell>
          <cell r="AB31">
            <v>0.9029479452054795</v>
          </cell>
          <cell r="AC31">
            <v>0.15479107632093936</v>
          </cell>
          <cell r="AD31">
            <v>0</v>
          </cell>
          <cell r="AE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8</v>
          </cell>
          <cell r="I32">
            <v>12657</v>
          </cell>
          <cell r="J32">
            <v>0.05</v>
          </cell>
          <cell r="K32">
            <v>2.9721999999999998E-2</v>
          </cell>
          <cell r="L32">
            <v>3009.6124107497026</v>
          </cell>
          <cell r="M32">
            <v>1405</v>
          </cell>
          <cell r="O32">
            <v>17071.612410749702</v>
          </cell>
          <cell r="P32">
            <v>1405</v>
          </cell>
          <cell r="Q32">
            <v>7.5</v>
          </cell>
          <cell r="R32">
            <v>1.0743801652892562</v>
          </cell>
          <cell r="S32">
            <v>0.15</v>
          </cell>
          <cell r="T32">
            <v>0.1</v>
          </cell>
          <cell r="U32">
            <v>0.8</v>
          </cell>
          <cell r="V32">
            <v>12</v>
          </cell>
          <cell r="W32">
            <v>48.347107438016529</v>
          </cell>
          <cell r="X32">
            <v>7.2520661157024788</v>
          </cell>
          <cell r="Y32">
            <v>4.8347107438016534</v>
          </cell>
          <cell r="Z32">
            <v>38.677685950413228</v>
          </cell>
          <cell r="AA32">
            <v>12</v>
          </cell>
          <cell r="AB32">
            <v>111.11157024793388</v>
          </cell>
          <cell r="AC32">
            <v>19.047697756788668</v>
          </cell>
          <cell r="AD32">
            <v>55.599173553719005</v>
          </cell>
          <cell r="AE32">
            <v>55.512396694214878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8</v>
          </cell>
          <cell r="I33">
            <v>12657</v>
          </cell>
          <cell r="J33">
            <v>0.05</v>
          </cell>
          <cell r="K33">
            <v>2.9721999999999998E-2</v>
          </cell>
          <cell r="L33">
            <v>3009.6124107497026</v>
          </cell>
          <cell r="M33">
            <v>1405</v>
          </cell>
          <cell r="O33">
            <v>17071.612410749702</v>
          </cell>
          <cell r="P33">
            <v>1405</v>
          </cell>
          <cell r="Q33">
            <v>7.5</v>
          </cell>
          <cell r="R33">
            <v>1.0743801652892562</v>
          </cell>
          <cell r="S33">
            <v>0.15</v>
          </cell>
          <cell r="T33">
            <v>0.1</v>
          </cell>
          <cell r="U33">
            <v>0.8</v>
          </cell>
          <cell r="V33">
            <v>12</v>
          </cell>
          <cell r="W33">
            <v>48.347107438016529</v>
          </cell>
          <cell r="X33">
            <v>7.2520661157024788</v>
          </cell>
          <cell r="Y33">
            <v>4.8347107438016534</v>
          </cell>
          <cell r="Z33">
            <v>38.677685950413228</v>
          </cell>
          <cell r="AA33">
            <v>12</v>
          </cell>
          <cell r="AB33">
            <v>111.11157024793388</v>
          </cell>
          <cell r="AC33">
            <v>19.047697756788668</v>
          </cell>
          <cell r="AD33">
            <v>55.599173553719005</v>
          </cell>
          <cell r="AE33">
            <v>55.512396694214878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8</v>
          </cell>
          <cell r="I34">
            <v>12657</v>
          </cell>
          <cell r="J34">
            <v>0.05</v>
          </cell>
          <cell r="K34">
            <v>2.9721999999999998E-2</v>
          </cell>
          <cell r="L34">
            <v>3009.6124107497026</v>
          </cell>
          <cell r="M34">
            <v>1405</v>
          </cell>
          <cell r="O34">
            <v>17071.612410749702</v>
          </cell>
          <cell r="P34">
            <v>1405</v>
          </cell>
          <cell r="Q34">
            <v>7.5</v>
          </cell>
          <cell r="R34">
            <v>1.0743801652892562</v>
          </cell>
          <cell r="S34">
            <v>0.15</v>
          </cell>
          <cell r="T34">
            <v>0.1</v>
          </cell>
          <cell r="U34">
            <v>0.8</v>
          </cell>
          <cell r="V34">
            <v>12</v>
          </cell>
          <cell r="W34">
            <v>48.347107438016529</v>
          </cell>
          <cell r="X34">
            <v>7.2520661157024788</v>
          </cell>
          <cell r="Y34">
            <v>4.8347107438016534</v>
          </cell>
          <cell r="Z34">
            <v>38.677685950413228</v>
          </cell>
          <cell r="AA34">
            <v>12</v>
          </cell>
          <cell r="AB34">
            <v>111.11157024793388</v>
          </cell>
          <cell r="AC34">
            <v>19.047697756788668</v>
          </cell>
          <cell r="AD34">
            <v>55.599173553719005</v>
          </cell>
          <cell r="AE34">
            <v>55.512396694214878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8</v>
          </cell>
          <cell r="I35">
            <v>11951</v>
          </cell>
          <cell r="J35">
            <v>0.05</v>
          </cell>
          <cell r="K35">
            <v>2.9721999999999998E-2</v>
          </cell>
          <cell r="L35">
            <v>2841.6015470051566</v>
          </cell>
          <cell r="M35">
            <v>1405</v>
          </cell>
          <cell r="O35">
            <v>16197.601547005157</v>
          </cell>
          <cell r="P35">
            <v>1405</v>
          </cell>
          <cell r="Q35">
            <v>5</v>
          </cell>
          <cell r="R35">
            <v>1.0743801652892562</v>
          </cell>
          <cell r="S35">
            <v>0.15</v>
          </cell>
          <cell r="T35">
            <v>0.1</v>
          </cell>
          <cell r="U35">
            <v>0.8</v>
          </cell>
          <cell r="V35">
            <v>12</v>
          </cell>
          <cell r="W35">
            <v>32.231404958677686</v>
          </cell>
          <cell r="X35">
            <v>4.8347107438016526</v>
          </cell>
          <cell r="Y35">
            <v>3.223140495867769</v>
          </cell>
          <cell r="Z35">
            <v>25.785123966942152</v>
          </cell>
          <cell r="AA35">
            <v>12</v>
          </cell>
          <cell r="AB35">
            <v>78.074380165289256</v>
          </cell>
          <cell r="AC35">
            <v>13.384179456906731</v>
          </cell>
          <cell r="AD35">
            <v>37.066115702479337</v>
          </cell>
          <cell r="AE35">
            <v>41.008264462809919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8</v>
          </cell>
          <cell r="I36">
            <v>8673</v>
          </cell>
          <cell r="J36">
            <v>0.05</v>
          </cell>
          <cell r="K36">
            <v>2.9721999999999998E-2</v>
          </cell>
          <cell r="L36">
            <v>2062.1347774182732</v>
          </cell>
          <cell r="M36">
            <v>626</v>
          </cell>
          <cell r="O36">
            <v>11361.134777418272</v>
          </cell>
          <cell r="P36">
            <v>626</v>
          </cell>
          <cell r="Q36">
            <v>4.5</v>
          </cell>
          <cell r="R36">
            <v>1.0743801652892562</v>
          </cell>
          <cell r="S36">
            <v>0.1</v>
          </cell>
          <cell r="T36">
            <v>0.1</v>
          </cell>
          <cell r="U36">
            <v>0.7</v>
          </cell>
          <cell r="V36">
            <v>0</v>
          </cell>
          <cell r="W36">
            <v>29.008264462809915</v>
          </cell>
          <cell r="X36">
            <v>2.9008264462809916</v>
          </cell>
          <cell r="Y36">
            <v>2.9008264462809916</v>
          </cell>
          <cell r="Z36">
            <v>20.305785123966938</v>
          </cell>
          <cell r="AA36">
            <v>0</v>
          </cell>
          <cell r="AB36">
            <v>55.115702479338836</v>
          </cell>
          <cell r="AC36">
            <v>9.4484061393152299</v>
          </cell>
          <cell r="AD36">
            <v>31.909090909090907</v>
          </cell>
          <cell r="AE36">
            <v>23.206611570247929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8</v>
          </cell>
          <cell r="I37">
            <v>9108</v>
          </cell>
          <cell r="J37">
            <v>0.05</v>
          </cell>
          <cell r="K37">
            <v>2.9721999999999998E-2</v>
          </cell>
          <cell r="L37">
            <v>2165.7542848076164</v>
          </cell>
          <cell r="M37">
            <v>626</v>
          </cell>
          <cell r="O37">
            <v>11899.754284807615</v>
          </cell>
          <cell r="P37">
            <v>626</v>
          </cell>
          <cell r="Q37">
            <v>4.5</v>
          </cell>
          <cell r="R37">
            <v>1.0743801652892562</v>
          </cell>
          <cell r="S37">
            <v>0.1</v>
          </cell>
          <cell r="T37">
            <v>0.1</v>
          </cell>
          <cell r="U37">
            <v>0.7</v>
          </cell>
          <cell r="V37">
            <v>0</v>
          </cell>
          <cell r="W37">
            <v>29.008264462809915</v>
          </cell>
          <cell r="X37">
            <v>2.9008264462809916</v>
          </cell>
          <cell r="Y37">
            <v>2.9008264462809916</v>
          </cell>
          <cell r="Z37">
            <v>20.305785123966938</v>
          </cell>
          <cell r="AA37">
            <v>0</v>
          </cell>
          <cell r="AB37">
            <v>55.115702479338836</v>
          </cell>
          <cell r="AC37">
            <v>9.4484061393152299</v>
          </cell>
          <cell r="AD37">
            <v>31.909090909090907</v>
          </cell>
          <cell r="AE37">
            <v>23.206611570247929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8</v>
          </cell>
          <cell r="I38">
            <v>1546</v>
          </cell>
          <cell r="J38">
            <v>0.05</v>
          </cell>
          <cell r="K38">
            <v>2.9721999999999998E-2</v>
          </cell>
          <cell r="L38">
            <v>367.62633875446249</v>
          </cell>
          <cell r="M38">
            <v>626</v>
          </cell>
          <cell r="O38">
            <v>2539.6263387544623</v>
          </cell>
          <cell r="P38">
            <v>626</v>
          </cell>
          <cell r="Q38">
            <v>6.5</v>
          </cell>
          <cell r="R38">
            <v>1.0743801652892562</v>
          </cell>
          <cell r="S38">
            <v>0.1</v>
          </cell>
          <cell r="T38">
            <v>0.1</v>
          </cell>
          <cell r="U38">
            <v>0.8</v>
          </cell>
          <cell r="V38">
            <v>0</v>
          </cell>
          <cell r="W38">
            <v>41.900826446280988</v>
          </cell>
          <cell r="X38">
            <v>4.1900826446280988</v>
          </cell>
          <cell r="Y38">
            <v>4.1900826446280988</v>
          </cell>
          <cell r="Z38">
            <v>33.52066115702479</v>
          </cell>
          <cell r="AA38">
            <v>0</v>
          </cell>
          <cell r="AB38">
            <v>83.801652892561975</v>
          </cell>
          <cell r="AC38">
            <v>14.365997638724911</v>
          </cell>
          <cell r="AD38">
            <v>46.090909090909086</v>
          </cell>
          <cell r="AE38">
            <v>37.710743801652889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8</v>
          </cell>
          <cell r="I39">
            <v>1546</v>
          </cell>
          <cell r="J39">
            <v>0.05</v>
          </cell>
          <cell r="K39">
            <v>2.9721999999999998E-2</v>
          </cell>
          <cell r="L39">
            <v>367.62633875446249</v>
          </cell>
          <cell r="M39">
            <v>0</v>
          </cell>
          <cell r="O39">
            <v>1913.6263387544625</v>
          </cell>
          <cell r="P39">
            <v>0</v>
          </cell>
          <cell r="Q39">
            <v>6.5</v>
          </cell>
          <cell r="R39">
            <v>1.0743801652892562</v>
          </cell>
          <cell r="S39">
            <v>0.1</v>
          </cell>
          <cell r="T39">
            <v>0.1</v>
          </cell>
          <cell r="U39">
            <v>0.8</v>
          </cell>
          <cell r="V39">
            <v>0</v>
          </cell>
          <cell r="W39">
            <v>41.900826446280988</v>
          </cell>
          <cell r="X39">
            <v>4.1900826446280988</v>
          </cell>
          <cell r="Y39">
            <v>4.1900826446280988</v>
          </cell>
          <cell r="Z39">
            <v>33.52066115702479</v>
          </cell>
          <cell r="AA39">
            <v>0</v>
          </cell>
          <cell r="AB39">
            <v>83.801652892561975</v>
          </cell>
          <cell r="AC39">
            <v>14.365997638724911</v>
          </cell>
          <cell r="AD39">
            <v>46.090909090909086</v>
          </cell>
          <cell r="AE39">
            <v>37.710743801652889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8</v>
          </cell>
          <cell r="I40">
            <v>8979</v>
          </cell>
          <cell r="J40">
            <v>0.05</v>
          </cell>
          <cell r="K40">
            <v>2.9721999999999998E-2</v>
          </cell>
          <cell r="L40">
            <v>2135.080229766495</v>
          </cell>
          <cell r="M40">
            <v>1660</v>
          </cell>
          <cell r="O40">
            <v>12774.080229766496</v>
          </cell>
          <cell r="P40">
            <v>1660</v>
          </cell>
          <cell r="Q40">
            <v>0.4</v>
          </cell>
          <cell r="R40">
            <v>1.0743801652892562</v>
          </cell>
          <cell r="S40">
            <v>0.1</v>
          </cell>
          <cell r="T40">
            <v>0.25</v>
          </cell>
          <cell r="U40">
            <v>0.6</v>
          </cell>
          <cell r="V40">
            <v>0</v>
          </cell>
          <cell r="W40">
            <v>15.041322314049587</v>
          </cell>
          <cell r="X40">
            <v>1.5041322314049588</v>
          </cell>
          <cell r="Y40">
            <v>3.7603305785123968</v>
          </cell>
          <cell r="Z40">
            <v>9.0247933884297513</v>
          </cell>
          <cell r="AA40">
            <v>0</v>
          </cell>
          <cell r="AB40">
            <v>29.330578512396691</v>
          </cell>
          <cell r="AC40">
            <v>5.028099173553719</v>
          </cell>
          <cell r="AD40">
            <v>16.545454545454547</v>
          </cell>
          <cell r="AE40">
            <v>12.785123966942148</v>
          </cell>
        </row>
        <row r="41">
          <cell r="A41">
            <v>1525</v>
          </cell>
          <cell r="B41">
            <v>1</v>
          </cell>
          <cell r="C41" t="str">
            <v>Camió d'aiguabatre 8.000 l.</v>
          </cell>
          <cell r="E41" t="str">
            <v>15 BALDEADORA</v>
          </cell>
          <cell r="F41">
            <v>35</v>
          </cell>
          <cell r="G41">
            <v>105000</v>
          </cell>
          <cell r="H41">
            <v>8</v>
          </cell>
          <cell r="I41">
            <v>13125</v>
          </cell>
          <cell r="J41">
            <v>0.05</v>
          </cell>
          <cell r="K41">
            <v>2.9721999999999998E-2</v>
          </cell>
          <cell r="L41">
            <v>3120.81</v>
          </cell>
          <cell r="M41">
            <v>1660</v>
          </cell>
          <cell r="O41">
            <v>17905.809999999998</v>
          </cell>
          <cell r="P41">
            <v>1660</v>
          </cell>
          <cell r="Q41">
            <v>0.45</v>
          </cell>
          <cell r="R41">
            <v>1.0743801652892562</v>
          </cell>
          <cell r="S41">
            <v>0.1</v>
          </cell>
          <cell r="T41">
            <v>0.25</v>
          </cell>
          <cell r="U41">
            <v>0.6</v>
          </cell>
          <cell r="V41">
            <v>200</v>
          </cell>
          <cell r="W41">
            <v>16.921487603305785</v>
          </cell>
          <cell r="X41">
            <v>1.6921487603305785</v>
          </cell>
          <cell r="Y41">
            <v>4.2303719008264462</v>
          </cell>
          <cell r="Z41">
            <v>10.152892561983471</v>
          </cell>
          <cell r="AA41">
            <v>200</v>
          </cell>
          <cell r="AB41">
            <v>232.99690082644628</v>
          </cell>
          <cell r="AC41">
            <v>39.942325855962224</v>
          </cell>
          <cell r="AD41">
            <v>18.613636363636363</v>
          </cell>
          <cell r="AE41">
            <v>214.3832644628099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8</v>
          </cell>
          <cell r="I42">
            <v>11426</v>
          </cell>
          <cell r="J42">
            <v>0.05</v>
          </cell>
          <cell r="K42">
            <v>2.9721999999999998E-2</v>
          </cell>
          <cell r="L42">
            <v>2716.8711820706071</v>
          </cell>
          <cell r="M42">
            <v>1660</v>
          </cell>
          <cell r="O42">
            <v>15802.871182070607</v>
          </cell>
          <cell r="P42">
            <v>1660</v>
          </cell>
          <cell r="Q42">
            <v>0.4</v>
          </cell>
          <cell r="R42">
            <v>1.0743801652892562</v>
          </cell>
          <cell r="S42">
            <v>0.1</v>
          </cell>
          <cell r="T42">
            <v>0.25</v>
          </cell>
          <cell r="U42">
            <v>0.6</v>
          </cell>
          <cell r="V42">
            <v>0</v>
          </cell>
          <cell r="W42">
            <v>15.041322314049587</v>
          </cell>
          <cell r="X42">
            <v>1.5041322314049588</v>
          </cell>
          <cell r="Y42">
            <v>3.7603305785123968</v>
          </cell>
          <cell r="Z42">
            <v>9.0247933884297513</v>
          </cell>
          <cell r="AA42">
            <v>0</v>
          </cell>
          <cell r="AB42">
            <v>29.330578512396691</v>
          </cell>
          <cell r="AC42">
            <v>5.028099173553719</v>
          </cell>
          <cell r="AD42">
            <v>16.545454545454547</v>
          </cell>
          <cell r="AE42">
            <v>12.785123966942148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8</v>
          </cell>
          <cell r="I43">
            <v>10988</v>
          </cell>
          <cell r="J43">
            <v>0.05</v>
          </cell>
          <cell r="K43">
            <v>2.9721999999999998E-2</v>
          </cell>
          <cell r="L43">
            <v>2612.6791253470842</v>
          </cell>
          <cell r="M43">
            <v>1660</v>
          </cell>
          <cell r="O43">
            <v>15260.679125347084</v>
          </cell>
          <cell r="P43">
            <v>1660</v>
          </cell>
          <cell r="Q43">
            <v>0.42</v>
          </cell>
          <cell r="R43">
            <v>1.0743801652892562</v>
          </cell>
          <cell r="S43">
            <v>0.1</v>
          </cell>
          <cell r="T43">
            <v>0.25</v>
          </cell>
          <cell r="U43">
            <v>0.6</v>
          </cell>
          <cell r="V43">
            <v>0</v>
          </cell>
          <cell r="W43">
            <v>15.793388429752065</v>
          </cell>
          <cell r="X43">
            <v>1.5793388429752067</v>
          </cell>
          <cell r="Y43">
            <v>3.9483471074380163</v>
          </cell>
          <cell r="Z43">
            <v>9.4760330578512395</v>
          </cell>
          <cell r="AA43">
            <v>0</v>
          </cell>
          <cell r="AB43">
            <v>30.797107438016528</v>
          </cell>
          <cell r="AC43">
            <v>5.2795041322314056</v>
          </cell>
          <cell r="AD43">
            <v>17.372727272727271</v>
          </cell>
          <cell r="AE43">
            <v>13.424380165289255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8</v>
          </cell>
          <cell r="I44">
            <v>8265</v>
          </cell>
          <cell r="J44">
            <v>0.05</v>
          </cell>
          <cell r="K44">
            <v>2.9721999999999998E-2</v>
          </cell>
          <cell r="L44">
            <v>1965.1378587064949</v>
          </cell>
          <cell r="M44">
            <v>1660</v>
          </cell>
          <cell r="O44">
            <v>11890.137858706496</v>
          </cell>
          <cell r="P44">
            <v>1660</v>
          </cell>
          <cell r="Q44">
            <v>0.46</v>
          </cell>
          <cell r="R44">
            <v>1.0743801652892562</v>
          </cell>
          <cell r="S44">
            <v>0.1</v>
          </cell>
          <cell r="T44">
            <v>0.25</v>
          </cell>
          <cell r="U44">
            <v>0.6</v>
          </cell>
          <cell r="V44">
            <v>0</v>
          </cell>
          <cell r="W44">
            <v>17.297520661157026</v>
          </cell>
          <cell r="X44">
            <v>1.7297520661157026</v>
          </cell>
          <cell r="Y44">
            <v>4.3243801652892566</v>
          </cell>
          <cell r="Z44">
            <v>10.378512396694216</v>
          </cell>
          <cell r="AA44">
            <v>0</v>
          </cell>
          <cell r="AB44">
            <v>33.730165289256206</v>
          </cell>
          <cell r="AC44">
            <v>5.7823140495867786</v>
          </cell>
          <cell r="AD44">
            <v>19.027272727272731</v>
          </cell>
          <cell r="AE44">
            <v>14.702892561983472</v>
          </cell>
        </row>
        <row r="45">
          <cell r="A45">
            <v>1545</v>
          </cell>
          <cell r="C45" t="str">
            <v>Baldeadora   8.000 l.  +RR + Renault</v>
          </cell>
          <cell r="E45" t="str">
            <v>15 BALDEADORA</v>
          </cell>
          <cell r="F45">
            <v>35</v>
          </cell>
          <cell r="G45">
            <v>71526.542104383785</v>
          </cell>
          <cell r="H45">
            <v>8</v>
          </cell>
          <cell r="I45">
            <v>8941</v>
          </cell>
          <cell r="J45">
            <v>0.05</v>
          </cell>
          <cell r="K45">
            <v>2.9721999999999998E-2</v>
          </cell>
          <cell r="L45">
            <v>2125.9118844264949</v>
          </cell>
          <cell r="M45">
            <v>1660</v>
          </cell>
          <cell r="O45">
            <v>12726.911884426496</v>
          </cell>
          <cell r="P45">
            <v>1660</v>
          </cell>
          <cell r="Q45">
            <v>0.46</v>
          </cell>
          <cell r="R45">
            <v>1.0743801652892562</v>
          </cell>
          <cell r="S45">
            <v>0.1</v>
          </cell>
          <cell r="T45">
            <v>0.25</v>
          </cell>
          <cell r="U45">
            <v>0.6</v>
          </cell>
          <cell r="V45">
            <v>0</v>
          </cell>
          <cell r="W45">
            <v>17.297520661157026</v>
          </cell>
          <cell r="X45">
            <v>1.7297520661157026</v>
          </cell>
          <cell r="Y45">
            <v>4.3243801652892566</v>
          </cell>
          <cell r="Z45">
            <v>10.378512396694216</v>
          </cell>
          <cell r="AA45">
            <v>0</v>
          </cell>
          <cell r="AB45">
            <v>33.730165289256206</v>
          </cell>
          <cell r="AC45">
            <v>5.7823140495867786</v>
          </cell>
          <cell r="AD45">
            <v>19.027272727272731</v>
          </cell>
          <cell r="AE45">
            <v>14.702892561983472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8</v>
          </cell>
          <cell r="I46">
            <v>8758</v>
          </cell>
          <cell r="J46">
            <v>0.05</v>
          </cell>
          <cell r="K46">
            <v>2.9721999999999998E-2</v>
          </cell>
          <cell r="L46">
            <v>2082.4077930264948</v>
          </cell>
          <cell r="M46">
            <v>1660</v>
          </cell>
          <cell r="O46">
            <v>12500.407793026494</v>
          </cell>
          <cell r="P46">
            <v>1660</v>
          </cell>
          <cell r="Q46">
            <v>0.46</v>
          </cell>
          <cell r="R46">
            <v>1.0743801652892562</v>
          </cell>
          <cell r="S46">
            <v>0.1</v>
          </cell>
          <cell r="T46">
            <v>0.25</v>
          </cell>
          <cell r="U46">
            <v>0.6</v>
          </cell>
          <cell r="V46">
            <v>0</v>
          </cell>
          <cell r="W46">
            <v>17.297520661157026</v>
          </cell>
          <cell r="X46">
            <v>1.7297520661157026</v>
          </cell>
          <cell r="Y46">
            <v>4.3243801652892566</v>
          </cell>
          <cell r="Z46">
            <v>10.378512396694216</v>
          </cell>
          <cell r="AA46">
            <v>0</v>
          </cell>
          <cell r="AB46">
            <v>33.730165289256206</v>
          </cell>
          <cell r="AC46">
            <v>5.7823140495867786</v>
          </cell>
          <cell r="AD46">
            <v>19.027272727272731</v>
          </cell>
          <cell r="AE46">
            <v>14.702892561983472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8</v>
          </cell>
          <cell r="I47">
            <v>7762</v>
          </cell>
          <cell r="J47">
            <v>0.05</v>
          </cell>
          <cell r="K47">
            <v>2.9721999999999998E-2</v>
          </cell>
          <cell r="L47">
            <v>1845.5968663664946</v>
          </cell>
          <cell r="M47">
            <v>1660</v>
          </cell>
          <cell r="O47">
            <v>11267.596866366495</v>
          </cell>
          <cell r="P47">
            <v>1660</v>
          </cell>
          <cell r="Q47">
            <v>0.46</v>
          </cell>
          <cell r="R47">
            <v>1.0743801652892562</v>
          </cell>
          <cell r="S47">
            <v>0.1</v>
          </cell>
          <cell r="T47">
            <v>0.25</v>
          </cell>
          <cell r="U47">
            <v>0.6</v>
          </cell>
          <cell r="V47">
            <v>0</v>
          </cell>
          <cell r="W47">
            <v>17.297520661157026</v>
          </cell>
          <cell r="X47">
            <v>1.7297520661157026</v>
          </cell>
          <cell r="Y47">
            <v>4.3243801652892566</v>
          </cell>
          <cell r="Z47">
            <v>10.378512396694216</v>
          </cell>
          <cell r="AA47">
            <v>0</v>
          </cell>
          <cell r="AB47">
            <v>33.730165289256206</v>
          </cell>
          <cell r="AC47">
            <v>5.7823140495867786</v>
          </cell>
          <cell r="AD47">
            <v>19.027272727272731</v>
          </cell>
          <cell r="AE47">
            <v>14.702892561983472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8</v>
          </cell>
          <cell r="I48">
            <v>7167</v>
          </cell>
          <cell r="J48">
            <v>0.05</v>
          </cell>
          <cell r="K48">
            <v>2.9721999999999998E-2</v>
          </cell>
          <cell r="L48">
            <v>1704.0416802864947</v>
          </cell>
          <cell r="M48">
            <v>1660</v>
          </cell>
          <cell r="O48">
            <v>10531.041680286495</v>
          </cell>
          <cell r="P48">
            <v>1660</v>
          </cell>
          <cell r="Q48">
            <v>0.46</v>
          </cell>
          <cell r="R48">
            <v>1.0743801652892562</v>
          </cell>
          <cell r="S48">
            <v>0.1</v>
          </cell>
          <cell r="T48">
            <v>0.25</v>
          </cell>
          <cell r="U48">
            <v>0.6</v>
          </cell>
          <cell r="V48">
            <v>0</v>
          </cell>
          <cell r="W48">
            <v>17.297520661157026</v>
          </cell>
          <cell r="X48">
            <v>1.7297520661157026</v>
          </cell>
          <cell r="Y48">
            <v>4.3243801652892566</v>
          </cell>
          <cell r="Z48">
            <v>10.378512396694216</v>
          </cell>
          <cell r="AA48">
            <v>0</v>
          </cell>
          <cell r="AB48">
            <v>33.730165289256206</v>
          </cell>
          <cell r="AC48">
            <v>5.7823140495867786</v>
          </cell>
          <cell r="AD48">
            <v>19.027272727272731</v>
          </cell>
          <cell r="AE48">
            <v>14.702892561983472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8</v>
          </cell>
          <cell r="I49">
            <v>8160</v>
          </cell>
          <cell r="J49">
            <v>0.05</v>
          </cell>
          <cell r="K49">
            <v>2.9721999999999998E-2</v>
          </cell>
          <cell r="L49">
            <v>1940.3636800464944</v>
          </cell>
          <cell r="M49">
            <v>1660</v>
          </cell>
          <cell r="O49">
            <v>11760.363680046494</v>
          </cell>
          <cell r="P49">
            <v>1660</v>
          </cell>
          <cell r="Q49">
            <v>0.46</v>
          </cell>
          <cell r="R49">
            <v>1.0743801652892562</v>
          </cell>
          <cell r="S49">
            <v>0.1</v>
          </cell>
          <cell r="T49">
            <v>0.25</v>
          </cell>
          <cell r="U49">
            <v>0.6</v>
          </cell>
          <cell r="V49">
            <v>0</v>
          </cell>
          <cell r="W49">
            <v>17.297520661157026</v>
          </cell>
          <cell r="X49">
            <v>1.7297520661157026</v>
          </cell>
          <cell r="Y49">
            <v>4.3243801652892566</v>
          </cell>
          <cell r="Z49">
            <v>10.378512396694216</v>
          </cell>
          <cell r="AA49">
            <v>0</v>
          </cell>
          <cell r="AB49">
            <v>33.730165289256206</v>
          </cell>
          <cell r="AC49">
            <v>5.7823140495867786</v>
          </cell>
          <cell r="AD49">
            <v>19.027272727272731</v>
          </cell>
          <cell r="AE49">
            <v>14.702892561983472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8</v>
          </cell>
          <cell r="I50">
            <v>8331</v>
          </cell>
          <cell r="J50">
            <v>0.05</v>
          </cell>
          <cell r="K50">
            <v>2.9721999999999998E-2</v>
          </cell>
          <cell r="L50">
            <v>1980.929157306495</v>
          </cell>
          <cell r="M50">
            <v>1660</v>
          </cell>
          <cell r="O50">
            <v>11971.929157306495</v>
          </cell>
          <cell r="P50">
            <v>1660</v>
          </cell>
          <cell r="Q50">
            <v>0.46</v>
          </cell>
          <cell r="R50">
            <v>1.0743801652892562</v>
          </cell>
          <cell r="S50">
            <v>0.1</v>
          </cell>
          <cell r="T50">
            <v>0.25</v>
          </cell>
          <cell r="U50">
            <v>0.6</v>
          </cell>
          <cell r="V50">
            <v>0</v>
          </cell>
          <cell r="W50">
            <v>17.297520661157026</v>
          </cell>
          <cell r="X50">
            <v>1.7297520661157026</v>
          </cell>
          <cell r="Y50">
            <v>4.3243801652892566</v>
          </cell>
          <cell r="Z50">
            <v>10.378512396694216</v>
          </cell>
          <cell r="AA50">
            <v>0</v>
          </cell>
          <cell r="AB50">
            <v>33.730165289256206</v>
          </cell>
          <cell r="AC50">
            <v>5.7823140495867786</v>
          </cell>
          <cell r="AD50">
            <v>19.027272727272731</v>
          </cell>
          <cell r="AE50">
            <v>14.702892561983472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8</v>
          </cell>
          <cell r="I51">
            <v>1183</v>
          </cell>
          <cell r="J51">
            <v>0.05</v>
          </cell>
          <cell r="K51">
            <v>2.9721999999999998E-2</v>
          </cell>
          <cell r="L51">
            <v>281.34668782229278</v>
          </cell>
          <cell r="M51">
            <v>1660</v>
          </cell>
          <cell r="O51">
            <v>3124.3466878222926</v>
          </cell>
          <cell r="P51">
            <v>1660</v>
          </cell>
          <cell r="Q51">
            <v>0.5</v>
          </cell>
          <cell r="R51">
            <v>1.0743801652892562</v>
          </cell>
          <cell r="S51">
            <v>0.1</v>
          </cell>
          <cell r="T51">
            <v>0.25</v>
          </cell>
          <cell r="U51">
            <v>0.6</v>
          </cell>
          <cell r="V51">
            <v>0</v>
          </cell>
          <cell r="W51">
            <v>18.801652892561982</v>
          </cell>
          <cell r="X51">
            <v>1.8801652892561984</v>
          </cell>
          <cell r="Y51">
            <v>4.7004132231404956</v>
          </cell>
          <cell r="Z51">
            <v>11.280991735537189</v>
          </cell>
          <cell r="AA51">
            <v>0</v>
          </cell>
          <cell r="AB51">
            <v>36.663223140495859</v>
          </cell>
          <cell r="AC51">
            <v>6.2851239669421473</v>
          </cell>
          <cell r="AD51">
            <v>20.68181818181818</v>
          </cell>
          <cell r="AE51">
            <v>15.981404958677684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8</v>
          </cell>
          <cell r="I52">
            <v>14961</v>
          </cell>
          <cell r="J52">
            <v>0.05</v>
          </cell>
          <cell r="K52">
            <v>2.9721999999999998E-2</v>
          </cell>
          <cell r="L52">
            <v>3557.2537385957953</v>
          </cell>
          <cell r="M52">
            <v>1910</v>
          </cell>
          <cell r="O52">
            <v>20428.253738595795</v>
          </cell>
          <cell r="P52">
            <v>1910</v>
          </cell>
          <cell r="Q52">
            <v>0.5</v>
          </cell>
          <cell r="R52">
            <v>1.0743801652892562</v>
          </cell>
          <cell r="S52">
            <v>0.1</v>
          </cell>
          <cell r="T52">
            <v>0.25</v>
          </cell>
          <cell r="U52">
            <v>0.6</v>
          </cell>
          <cell r="V52">
            <v>0</v>
          </cell>
          <cell r="W52">
            <v>18.801652892561982</v>
          </cell>
          <cell r="X52">
            <v>1.8801652892561984</v>
          </cell>
          <cell r="Y52">
            <v>4.7004132231404956</v>
          </cell>
          <cell r="Z52">
            <v>11.280991735537189</v>
          </cell>
          <cell r="AA52">
            <v>0</v>
          </cell>
          <cell r="AB52">
            <v>36.663223140495859</v>
          </cell>
          <cell r="AC52">
            <v>6.2851239669421473</v>
          </cell>
          <cell r="AD52">
            <v>20.68181818181818</v>
          </cell>
          <cell r="AE52">
            <v>15.981404958677684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8</v>
          </cell>
          <cell r="I53">
            <v>12105</v>
          </cell>
          <cell r="J53">
            <v>0.05</v>
          </cell>
          <cell r="K53">
            <v>2.9721999999999998E-2</v>
          </cell>
          <cell r="L53">
            <v>2878.1653625545418</v>
          </cell>
          <cell r="M53">
            <v>1910</v>
          </cell>
          <cell r="O53">
            <v>16893.165362554544</v>
          </cell>
          <cell r="P53">
            <v>1910</v>
          </cell>
          <cell r="Q53">
            <v>0.5</v>
          </cell>
          <cell r="R53">
            <v>1.0743801652892562</v>
          </cell>
          <cell r="S53">
            <v>0.1</v>
          </cell>
          <cell r="T53">
            <v>0.25</v>
          </cell>
          <cell r="U53">
            <v>0.6</v>
          </cell>
          <cell r="W53">
            <v>18.801652892561982</v>
          </cell>
          <cell r="X53">
            <v>1.8801652892561984</v>
          </cell>
          <cell r="Y53">
            <v>4.7004132231404956</v>
          </cell>
          <cell r="Z53">
            <v>11.280991735537189</v>
          </cell>
          <cell r="AA53">
            <v>0</v>
          </cell>
          <cell r="AB53">
            <v>36.663223140495859</v>
          </cell>
          <cell r="AC53">
            <v>6.2851239669421473</v>
          </cell>
          <cell r="AD53">
            <v>20.68181818181818</v>
          </cell>
          <cell r="AE53">
            <v>15.981404958677684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8</v>
          </cell>
          <cell r="I54">
            <v>12105</v>
          </cell>
          <cell r="J54">
            <v>0.05</v>
          </cell>
          <cell r="K54">
            <v>2.9721999999999998E-2</v>
          </cell>
          <cell r="L54">
            <v>2878.1653625545418</v>
          </cell>
          <cell r="M54">
            <v>1910</v>
          </cell>
          <cell r="O54">
            <v>16893.165362554544</v>
          </cell>
          <cell r="P54">
            <v>1910</v>
          </cell>
          <cell r="Q54">
            <v>0.5</v>
          </cell>
          <cell r="R54">
            <v>1.0743801652892562</v>
          </cell>
          <cell r="S54">
            <v>0.1</v>
          </cell>
          <cell r="T54">
            <v>0.25</v>
          </cell>
          <cell r="U54">
            <v>0.6</v>
          </cell>
          <cell r="W54">
            <v>18.801652892561982</v>
          </cell>
          <cell r="X54">
            <v>1.8801652892561984</v>
          </cell>
          <cell r="Y54">
            <v>4.7004132231404956</v>
          </cell>
          <cell r="Z54">
            <v>11.280991735537189</v>
          </cell>
          <cell r="AA54">
            <v>0</v>
          </cell>
          <cell r="AB54">
            <v>36.663223140495859</v>
          </cell>
          <cell r="AC54">
            <v>6.2851239669421473</v>
          </cell>
          <cell r="AD54">
            <v>20.68181818181818</v>
          </cell>
          <cell r="AE54">
            <v>15.981404958677684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8</v>
          </cell>
          <cell r="I55">
            <v>1004</v>
          </cell>
          <cell r="J55">
            <v>0.05</v>
          </cell>
          <cell r="K55">
            <v>2.9721999999999998E-2</v>
          </cell>
          <cell r="L55">
            <v>238.75207047999999</v>
          </cell>
          <cell r="M55">
            <v>0</v>
          </cell>
          <cell r="O55">
            <v>1242.7520704799999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8</v>
          </cell>
          <cell r="I56">
            <v>631</v>
          </cell>
          <cell r="J56">
            <v>0.05</v>
          </cell>
          <cell r="K56">
            <v>2.9721999999999998E-2</v>
          </cell>
          <cell r="L56">
            <v>149.94748999999999</v>
          </cell>
          <cell r="M56">
            <v>0</v>
          </cell>
          <cell r="O56">
            <v>780.94749000000002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8</v>
          </cell>
          <cell r="I57">
            <v>1546</v>
          </cell>
          <cell r="J57">
            <v>0.05</v>
          </cell>
          <cell r="K57">
            <v>2.9721999999999998E-2</v>
          </cell>
          <cell r="L57">
            <v>367.62633875446249</v>
          </cell>
          <cell r="M57">
            <v>0</v>
          </cell>
          <cell r="O57">
            <v>1913.6263387544625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8</v>
          </cell>
          <cell r="I58">
            <v>328</v>
          </cell>
          <cell r="J58">
            <v>0.05</v>
          </cell>
          <cell r="K58">
            <v>2.9721999999999998E-2</v>
          </cell>
          <cell r="L58">
            <v>77.895417600000002</v>
          </cell>
          <cell r="M58">
            <v>0</v>
          </cell>
          <cell r="O58">
            <v>405.89541759999997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8</v>
          </cell>
          <cell r="I59">
            <v>2280</v>
          </cell>
          <cell r="J59">
            <v>0.05</v>
          </cell>
          <cell r="K59">
            <v>2.9721999999999998E-2</v>
          </cell>
          <cell r="L59">
            <v>542.04011400000002</v>
          </cell>
          <cell r="M59">
            <v>0</v>
          </cell>
          <cell r="O59">
            <v>2822.0401139999999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8</v>
          </cell>
          <cell r="I60">
            <v>1532</v>
          </cell>
          <cell r="J60">
            <v>0.05</v>
          </cell>
          <cell r="K60">
            <v>2.9721999999999998E-2</v>
          </cell>
          <cell r="L60">
            <v>364.21338800000001</v>
          </cell>
          <cell r="M60">
            <v>0</v>
          </cell>
          <cell r="O60">
            <v>1896.2133880000001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8</v>
          </cell>
          <cell r="I61">
            <v>0</v>
          </cell>
          <cell r="J61">
            <v>0.05</v>
          </cell>
          <cell r="K61">
            <v>2.9721999999999998E-2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8</v>
          </cell>
          <cell r="I62">
            <v>0</v>
          </cell>
          <cell r="J62">
            <v>0.05</v>
          </cell>
          <cell r="K62">
            <v>2.9721999999999998E-2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1.0743801652892562</v>
          </cell>
          <cell r="S62">
            <v>0.1</v>
          </cell>
          <cell r="T62">
            <v>0.2</v>
          </cell>
          <cell r="U62">
            <v>1.2</v>
          </cell>
          <cell r="V62">
            <v>0</v>
          </cell>
          <cell r="W62">
            <v>32.231404958677686</v>
          </cell>
          <cell r="X62">
            <v>3.223140495867769</v>
          </cell>
          <cell r="Y62">
            <v>6.4462809917355379</v>
          </cell>
          <cell r="Z62">
            <v>38.67768595041322</v>
          </cell>
          <cell r="AA62">
            <v>0</v>
          </cell>
          <cell r="AB62">
            <v>80.578512396694208</v>
          </cell>
          <cell r="AC62">
            <v>13.813459268004722</v>
          </cell>
          <cell r="AD62">
            <v>35.454545454545453</v>
          </cell>
          <cell r="AE62">
            <v>45.123966942148755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8</v>
          </cell>
          <cell r="I63">
            <v>0</v>
          </cell>
          <cell r="J63">
            <v>0.05</v>
          </cell>
          <cell r="K63">
            <v>2.9721999999999998E-2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1.0743801652892562</v>
          </cell>
          <cell r="S63">
            <v>0.1</v>
          </cell>
          <cell r="T63">
            <v>0.25</v>
          </cell>
          <cell r="U63">
            <v>1.2</v>
          </cell>
          <cell r="V63">
            <v>0</v>
          </cell>
          <cell r="W63">
            <v>11.28099173553719</v>
          </cell>
          <cell r="X63">
            <v>1.1280991735537191</v>
          </cell>
          <cell r="Y63">
            <v>2.8202479338842976</v>
          </cell>
          <cell r="Z63">
            <v>13.537190082644628</v>
          </cell>
          <cell r="AA63">
            <v>0</v>
          </cell>
          <cell r="AB63">
            <v>28.766528925619838</v>
          </cell>
          <cell r="AC63">
            <v>4.9314049586776871</v>
          </cell>
          <cell r="AD63">
            <v>12.40909090909091</v>
          </cell>
          <cell r="AE63">
            <v>16.357438016528924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8</v>
          </cell>
          <cell r="I64">
            <v>0</v>
          </cell>
          <cell r="J64">
            <v>0.05</v>
          </cell>
          <cell r="K64">
            <v>2.9721999999999998E-2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1.0743801652892562</v>
          </cell>
          <cell r="S64">
            <v>0.1</v>
          </cell>
          <cell r="T64">
            <v>0.25</v>
          </cell>
          <cell r="U64">
            <v>1.2</v>
          </cell>
          <cell r="V64">
            <v>0</v>
          </cell>
          <cell r="W64">
            <v>15.041322314049587</v>
          </cell>
          <cell r="X64">
            <v>1.5041322314049588</v>
          </cell>
          <cell r="Y64">
            <v>3.7603305785123968</v>
          </cell>
          <cell r="Z64">
            <v>18.049586776859503</v>
          </cell>
          <cell r="AA64">
            <v>0</v>
          </cell>
          <cell r="AB64">
            <v>38.355371900826441</v>
          </cell>
          <cell r="AC64">
            <v>6.5752066115702474</v>
          </cell>
          <cell r="AD64">
            <v>16.545454545454547</v>
          </cell>
          <cell r="AE64">
            <v>21.809917355371901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8</v>
          </cell>
          <cell r="I65">
            <v>0</v>
          </cell>
          <cell r="J65">
            <v>0.05</v>
          </cell>
          <cell r="K65">
            <v>2.9721999999999998E-2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1.0743801652892562</v>
          </cell>
          <cell r="S65">
            <v>0.1</v>
          </cell>
          <cell r="T65">
            <v>0.2</v>
          </cell>
          <cell r="U65">
            <v>0.6</v>
          </cell>
          <cell r="V65">
            <v>0</v>
          </cell>
          <cell r="W65">
            <v>15.041322314049587</v>
          </cell>
          <cell r="X65">
            <v>1.5041322314049588</v>
          </cell>
          <cell r="Y65">
            <v>3.0082644628099175</v>
          </cell>
          <cell r="Z65">
            <v>9.0247933884297513</v>
          </cell>
          <cell r="AA65">
            <v>0</v>
          </cell>
          <cell r="AB65">
            <v>28.578512396694215</v>
          </cell>
          <cell r="AC65">
            <v>4.8991735537190086</v>
          </cell>
          <cell r="AD65">
            <v>16.545454545454547</v>
          </cell>
          <cell r="AE65">
            <v>12.033057851239668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8</v>
          </cell>
          <cell r="I66">
            <v>0</v>
          </cell>
          <cell r="J66">
            <v>0.05</v>
          </cell>
          <cell r="K66">
            <v>2.9721999999999998E-2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1.0743801652892562</v>
          </cell>
          <cell r="S66">
            <v>0.1</v>
          </cell>
          <cell r="T66">
            <v>0.2</v>
          </cell>
          <cell r="U66">
            <v>0.6</v>
          </cell>
          <cell r="V66">
            <v>0</v>
          </cell>
          <cell r="W66">
            <v>18.801652892561982</v>
          </cell>
          <cell r="X66">
            <v>1.8801652892561984</v>
          </cell>
          <cell r="Y66">
            <v>3.7603305785123968</v>
          </cell>
          <cell r="Z66">
            <v>11.280991735537189</v>
          </cell>
          <cell r="AA66">
            <v>0</v>
          </cell>
          <cell r="AB66">
            <v>35.723140495867767</v>
          </cell>
          <cell r="AC66">
            <v>6.1239669421487601</v>
          </cell>
          <cell r="AD66">
            <v>20.68181818181818</v>
          </cell>
          <cell r="AE66">
            <v>15.041322314049586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8</v>
          </cell>
          <cell r="I67">
            <v>0</v>
          </cell>
          <cell r="J67">
            <v>0.05</v>
          </cell>
          <cell r="K67">
            <v>2.9721999999999998E-2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1.0743801652892562</v>
          </cell>
          <cell r="S67">
            <v>0.1</v>
          </cell>
          <cell r="T67">
            <v>0.2</v>
          </cell>
          <cell r="U67">
            <v>0.6</v>
          </cell>
          <cell r="V67">
            <v>0</v>
          </cell>
          <cell r="W67">
            <v>15.041322314049587</v>
          </cell>
          <cell r="X67">
            <v>1.5041322314049588</v>
          </cell>
          <cell r="Y67">
            <v>3.0082644628099175</v>
          </cell>
          <cell r="Z67">
            <v>9.0247933884297513</v>
          </cell>
          <cell r="AA67">
            <v>0</v>
          </cell>
          <cell r="AB67">
            <v>28.578512396694215</v>
          </cell>
          <cell r="AC67">
            <v>4.8991735537190086</v>
          </cell>
          <cell r="AD67">
            <v>16.545454545454547</v>
          </cell>
          <cell r="AE67">
            <v>12.033057851239668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8</v>
          </cell>
          <cell r="I68">
            <v>0</v>
          </cell>
          <cell r="J68">
            <v>0.05</v>
          </cell>
          <cell r="K68">
            <v>2.9721999999999998E-2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1.0743801652892562</v>
          </cell>
          <cell r="S68">
            <v>0.1</v>
          </cell>
          <cell r="T68">
            <v>0.2</v>
          </cell>
          <cell r="U68">
            <v>0.6</v>
          </cell>
          <cell r="V68">
            <v>0</v>
          </cell>
          <cell r="W68">
            <v>18.801652892561982</v>
          </cell>
          <cell r="X68">
            <v>1.8801652892561984</v>
          </cell>
          <cell r="Y68">
            <v>3.7603305785123968</v>
          </cell>
          <cell r="Z68">
            <v>11.280991735537189</v>
          </cell>
          <cell r="AA68">
            <v>0</v>
          </cell>
          <cell r="AB68">
            <v>35.723140495867767</v>
          </cell>
          <cell r="AC68">
            <v>6.1239669421487601</v>
          </cell>
          <cell r="AD68">
            <v>20.68181818181818</v>
          </cell>
          <cell r="AE68">
            <v>15.041322314049586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8</v>
          </cell>
          <cell r="I69">
            <v>414</v>
          </cell>
          <cell r="J69">
            <v>0.05</v>
          </cell>
          <cell r="K69">
            <v>2.9721999999999998E-2</v>
          </cell>
          <cell r="L69">
            <v>98.47134073780245</v>
          </cell>
          <cell r="O69">
            <v>512.47134073780239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6</v>
          </cell>
          <cell r="AC69">
            <v>1.0285714285714287</v>
          </cell>
          <cell r="AD69">
            <v>0</v>
          </cell>
          <cell r="AE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8</v>
          </cell>
          <cell r="I70">
            <v>1546</v>
          </cell>
          <cell r="J70">
            <v>0.05</v>
          </cell>
          <cell r="K70">
            <v>2.9721999999999998E-2</v>
          </cell>
          <cell r="L70">
            <v>367.62633875446249</v>
          </cell>
          <cell r="M70">
            <v>502</v>
          </cell>
          <cell r="O70">
            <v>2415.6263387544623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6</v>
          </cell>
          <cell r="AB70">
            <v>6</v>
          </cell>
          <cell r="AC70">
            <v>1.0285714285714287</v>
          </cell>
          <cell r="AD70">
            <v>0</v>
          </cell>
          <cell r="AE70">
            <v>6</v>
          </cell>
        </row>
        <row r="71">
          <cell r="A71">
            <v>2010</v>
          </cell>
          <cell r="C71" t="str">
            <v>Fregadora AQUAZURA</v>
          </cell>
          <cell r="E71" t="str">
            <v>20 FREGADORA</v>
          </cell>
          <cell r="F71">
            <v>5</v>
          </cell>
          <cell r="G71">
            <v>125000</v>
          </cell>
          <cell r="H71">
            <v>8</v>
          </cell>
          <cell r="I71">
            <v>15625</v>
          </cell>
          <cell r="J71">
            <v>0.05</v>
          </cell>
          <cell r="K71">
            <v>2.9721999999999998E-2</v>
          </cell>
          <cell r="L71">
            <v>3715.25</v>
          </cell>
          <cell r="M71">
            <v>502</v>
          </cell>
          <cell r="O71">
            <v>19842.25</v>
          </cell>
          <cell r="P71">
            <v>502</v>
          </cell>
          <cell r="Q71">
            <v>5</v>
          </cell>
          <cell r="R71">
            <v>1.0743801652892562</v>
          </cell>
          <cell r="S71">
            <v>0.15</v>
          </cell>
          <cell r="T71">
            <v>0.1</v>
          </cell>
          <cell r="U71">
            <v>1.1000000000000001</v>
          </cell>
          <cell r="V71">
            <v>7</v>
          </cell>
          <cell r="W71">
            <v>26.859504132231404</v>
          </cell>
          <cell r="X71">
            <v>4.0289256198347108</v>
          </cell>
          <cell r="Y71">
            <v>2.6859504132231407</v>
          </cell>
          <cell r="Z71">
            <v>29.545454545454547</v>
          </cell>
          <cell r="AA71">
            <v>7</v>
          </cell>
          <cell r="AB71">
            <v>70.119834710743802</v>
          </cell>
          <cell r="AC71">
            <v>12.020543093270367</v>
          </cell>
          <cell r="AD71">
            <v>30.888429752066116</v>
          </cell>
          <cell r="AE71">
            <v>39.231404958677686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8</v>
          </cell>
          <cell r="I72">
            <v>0</v>
          </cell>
          <cell r="J72">
            <v>0.05</v>
          </cell>
          <cell r="K72">
            <v>2.9721999999999998E-2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</v>
          </cell>
          <cell r="AB72">
            <v>12</v>
          </cell>
          <cell r="AC72">
            <v>2.0571428571428574</v>
          </cell>
          <cell r="AD72">
            <v>0</v>
          </cell>
          <cell r="AE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8</v>
          </cell>
          <cell r="I73">
            <v>23110</v>
          </cell>
          <cell r="J73">
            <v>0.05</v>
          </cell>
          <cell r="K73">
            <v>2.9721999999999998E-2</v>
          </cell>
          <cell r="L73">
            <v>5495.0759420864742</v>
          </cell>
          <cell r="M73">
            <v>502</v>
          </cell>
          <cell r="O73">
            <v>29107.075942086474</v>
          </cell>
          <cell r="P73">
            <v>502</v>
          </cell>
          <cell r="Q73">
            <v>6</v>
          </cell>
          <cell r="R73">
            <v>1.0743801652892562</v>
          </cell>
          <cell r="S73">
            <v>0.15</v>
          </cell>
          <cell r="T73">
            <v>0.1</v>
          </cell>
          <cell r="U73">
            <v>0.9</v>
          </cell>
          <cell r="V73">
            <v>7</v>
          </cell>
          <cell r="W73">
            <v>38.67768595041322</v>
          </cell>
          <cell r="X73">
            <v>5.8016528925619832</v>
          </cell>
          <cell r="Y73">
            <v>3.8677685950413223</v>
          </cell>
          <cell r="Z73">
            <v>34.809917355371901</v>
          </cell>
          <cell r="AA73">
            <v>7</v>
          </cell>
          <cell r="AB73">
            <v>90.157024793388416</v>
          </cell>
          <cell r="AC73">
            <v>15.455489964580872</v>
          </cell>
          <cell r="AD73">
            <v>44.479338842975203</v>
          </cell>
          <cell r="AE73">
            <v>45.67768595041322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8</v>
          </cell>
          <cell r="I74">
            <v>13016</v>
          </cell>
          <cell r="J74">
            <v>0.05</v>
          </cell>
          <cell r="K74">
            <v>2.9721999999999998E-2</v>
          </cell>
          <cell r="L74">
            <v>3094.8135660452203</v>
          </cell>
          <cell r="M74">
            <v>502</v>
          </cell>
          <cell r="O74">
            <v>16612.813566045221</v>
          </cell>
          <cell r="P74">
            <v>502</v>
          </cell>
          <cell r="Q74">
            <v>6</v>
          </cell>
          <cell r="R74">
            <v>1.0743801652892562</v>
          </cell>
          <cell r="S74">
            <v>0.15</v>
          </cell>
          <cell r="T74">
            <v>0.1</v>
          </cell>
          <cell r="U74">
            <v>0.9</v>
          </cell>
          <cell r="V74">
            <v>7</v>
          </cell>
          <cell r="W74">
            <v>38.67768595041322</v>
          </cell>
          <cell r="X74">
            <v>5.8016528925619832</v>
          </cell>
          <cell r="Y74">
            <v>3.8677685950413223</v>
          </cell>
          <cell r="Z74">
            <v>34.809917355371901</v>
          </cell>
          <cell r="AA74">
            <v>7</v>
          </cell>
          <cell r="AB74">
            <v>90.157024793388416</v>
          </cell>
          <cell r="AC74">
            <v>15.455489964580872</v>
          </cell>
          <cell r="AD74">
            <v>44.479338842975203</v>
          </cell>
          <cell r="AE74">
            <v>45.67768595041322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8</v>
          </cell>
          <cell r="I75">
            <v>369</v>
          </cell>
          <cell r="J75">
            <v>0.05</v>
          </cell>
          <cell r="K75">
            <v>2.9721999999999998E-2</v>
          </cell>
          <cell r="L75">
            <v>87.845814161047215</v>
          </cell>
          <cell r="M75">
            <v>626</v>
          </cell>
          <cell r="O75">
            <v>1082.8458141610472</v>
          </cell>
          <cell r="P75">
            <v>626</v>
          </cell>
          <cell r="Q75">
            <v>0.08</v>
          </cell>
          <cell r="R75">
            <v>1.0743801652892562</v>
          </cell>
          <cell r="S75">
            <v>0.1</v>
          </cell>
          <cell r="T75">
            <v>0.1</v>
          </cell>
          <cell r="U75">
            <v>0.5</v>
          </cell>
          <cell r="V75">
            <v>0</v>
          </cell>
          <cell r="W75">
            <v>2.1487603305785123</v>
          </cell>
          <cell r="X75">
            <v>0.21487603305785125</v>
          </cell>
          <cell r="Y75">
            <v>0.21487603305785125</v>
          </cell>
          <cell r="Z75">
            <v>1.0743801652892562</v>
          </cell>
          <cell r="AA75">
            <v>0</v>
          </cell>
          <cell r="AB75">
            <v>3.6528925619834713</v>
          </cell>
          <cell r="AC75">
            <v>0.62621015348288078</v>
          </cell>
          <cell r="AD75">
            <v>2.3636363636363638</v>
          </cell>
          <cell r="AE75">
            <v>1.2892561983471074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8</v>
          </cell>
          <cell r="I76">
            <v>461</v>
          </cell>
          <cell r="J76">
            <v>0.05</v>
          </cell>
          <cell r="K76">
            <v>2.9721999999999998E-2</v>
          </cell>
          <cell r="L76">
            <v>109.72520825069417</v>
          </cell>
          <cell r="M76">
            <v>626</v>
          </cell>
          <cell r="O76">
            <v>1196.7252082506943</v>
          </cell>
          <cell r="P76">
            <v>626</v>
          </cell>
          <cell r="Q76">
            <v>0.08</v>
          </cell>
          <cell r="R76">
            <v>1.0743801652892562</v>
          </cell>
          <cell r="S76">
            <v>0.1</v>
          </cell>
          <cell r="T76">
            <v>0.1</v>
          </cell>
          <cell r="U76">
            <v>0.5</v>
          </cell>
          <cell r="V76">
            <v>0</v>
          </cell>
          <cell r="W76">
            <v>2.1487603305785123</v>
          </cell>
          <cell r="X76">
            <v>0.21487603305785125</v>
          </cell>
          <cell r="Y76">
            <v>0.21487603305785125</v>
          </cell>
          <cell r="Z76">
            <v>1.0743801652892562</v>
          </cell>
          <cell r="AA76">
            <v>0</v>
          </cell>
          <cell r="AB76">
            <v>3.6528925619834713</v>
          </cell>
          <cell r="AC76">
            <v>0.62621015348288078</v>
          </cell>
          <cell r="AD76">
            <v>2.3636363636363638</v>
          </cell>
          <cell r="AE76">
            <v>1.2892561983471074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8</v>
          </cell>
          <cell r="I77">
            <v>720</v>
          </cell>
          <cell r="J77">
            <v>0.05</v>
          </cell>
          <cell r="K77">
            <v>2.9721999999999998E-2</v>
          </cell>
          <cell r="L77">
            <v>171.30261999206667</v>
          </cell>
          <cell r="M77">
            <v>626</v>
          </cell>
          <cell r="O77">
            <v>1517.3026199920666</v>
          </cell>
          <cell r="P77">
            <v>626</v>
          </cell>
          <cell r="Q77">
            <v>0.1</v>
          </cell>
          <cell r="R77">
            <v>1.0743801652892562</v>
          </cell>
          <cell r="S77">
            <v>0.1</v>
          </cell>
          <cell r="T77">
            <v>0.1</v>
          </cell>
          <cell r="U77">
            <v>0.5</v>
          </cell>
          <cell r="V77">
            <v>0</v>
          </cell>
          <cell r="W77">
            <v>2.6859504132231402</v>
          </cell>
          <cell r="X77">
            <v>0.26859504132231404</v>
          </cell>
          <cell r="Y77">
            <v>0.26859504132231404</v>
          </cell>
          <cell r="Z77">
            <v>1.3429752066115701</v>
          </cell>
          <cell r="AA77">
            <v>0</v>
          </cell>
          <cell r="AB77">
            <v>4.5661157024793386</v>
          </cell>
          <cell r="AC77">
            <v>0.78276269185360092</v>
          </cell>
          <cell r="AD77">
            <v>2.9545454545454541</v>
          </cell>
          <cell r="AE77">
            <v>1.611570247933884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8</v>
          </cell>
          <cell r="I78">
            <v>1254</v>
          </cell>
          <cell r="J78">
            <v>0.05</v>
          </cell>
          <cell r="K78">
            <v>2.9721999999999998E-2</v>
          </cell>
          <cell r="L78">
            <v>298.22467562475208</v>
          </cell>
          <cell r="M78">
            <v>626</v>
          </cell>
          <cell r="O78">
            <v>2178.2246756247523</v>
          </cell>
          <cell r="P78">
            <v>626</v>
          </cell>
          <cell r="Q78">
            <v>0.12</v>
          </cell>
          <cell r="R78">
            <v>1.0743801652892562</v>
          </cell>
          <cell r="S78">
            <v>0.1</v>
          </cell>
          <cell r="T78">
            <v>0.1</v>
          </cell>
          <cell r="U78">
            <v>0.5</v>
          </cell>
          <cell r="V78">
            <v>0</v>
          </cell>
          <cell r="W78">
            <v>3.2231404958677685</v>
          </cell>
          <cell r="X78">
            <v>0.3223140495867769</v>
          </cell>
          <cell r="Y78">
            <v>0.3223140495867769</v>
          </cell>
          <cell r="Z78">
            <v>1.6115702479338843</v>
          </cell>
          <cell r="AA78">
            <v>0</v>
          </cell>
          <cell r="AB78">
            <v>5.4793388429752063</v>
          </cell>
          <cell r="AC78">
            <v>0.93931523022432117</v>
          </cell>
          <cell r="AD78">
            <v>3.5454545454545454</v>
          </cell>
          <cell r="AE78">
            <v>1.9338842975206612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8</v>
          </cell>
          <cell r="I79">
            <v>619</v>
          </cell>
          <cell r="J79">
            <v>0.05</v>
          </cell>
          <cell r="K79">
            <v>2.9721999999999998E-2</v>
          </cell>
          <cell r="L79">
            <v>147.23809996033319</v>
          </cell>
          <cell r="M79">
            <v>626</v>
          </cell>
          <cell r="O79">
            <v>1392.2380999603333</v>
          </cell>
          <cell r="P79">
            <v>626</v>
          </cell>
          <cell r="Q79">
            <v>0.15</v>
          </cell>
          <cell r="R79">
            <v>1.0743801652892562</v>
          </cell>
          <cell r="S79">
            <v>0.1</v>
          </cell>
          <cell r="T79">
            <v>0.1</v>
          </cell>
          <cell r="U79">
            <v>0.5</v>
          </cell>
          <cell r="V79">
            <v>0</v>
          </cell>
          <cell r="W79">
            <v>4.0289256198347108</v>
          </cell>
          <cell r="X79">
            <v>0.40289256198347112</v>
          </cell>
          <cell r="Y79">
            <v>0.40289256198347112</v>
          </cell>
          <cell r="Z79">
            <v>2.0144628099173554</v>
          </cell>
          <cell r="AA79">
            <v>0</v>
          </cell>
          <cell r="AB79">
            <v>6.8491735537190079</v>
          </cell>
          <cell r="AC79">
            <v>1.1741440377804013</v>
          </cell>
          <cell r="AD79">
            <v>4.4318181818181817</v>
          </cell>
          <cell r="AE79">
            <v>2.4173553719008263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8</v>
          </cell>
          <cell r="I80">
            <v>1817</v>
          </cell>
          <cell r="J80">
            <v>0.05</v>
          </cell>
          <cell r="K80">
            <v>2.9721999999999998E-2</v>
          </cell>
          <cell r="L80">
            <v>432.10162138040459</v>
          </cell>
          <cell r="M80">
            <v>626</v>
          </cell>
          <cell r="O80">
            <v>2875.1016213804046</v>
          </cell>
          <cell r="P80">
            <v>626</v>
          </cell>
          <cell r="Q80">
            <v>0.12</v>
          </cell>
          <cell r="R80">
            <v>1.0743801652892562</v>
          </cell>
          <cell r="S80">
            <v>0.1</v>
          </cell>
          <cell r="T80">
            <v>0.2</v>
          </cell>
          <cell r="U80">
            <v>0.6</v>
          </cell>
          <cell r="V80">
            <v>0</v>
          </cell>
          <cell r="W80">
            <v>3.2231404958677685</v>
          </cell>
          <cell r="X80">
            <v>0.3223140495867769</v>
          </cell>
          <cell r="Y80">
            <v>0.64462809917355379</v>
          </cell>
          <cell r="Z80">
            <v>1.9338842975206609</v>
          </cell>
          <cell r="AA80">
            <v>0</v>
          </cell>
          <cell r="AB80">
            <v>6.1239669421487601</v>
          </cell>
          <cell r="AC80">
            <v>1.0498229043683589</v>
          </cell>
          <cell r="AD80">
            <v>3.5454545454545454</v>
          </cell>
          <cell r="AE80">
            <v>2.5785123966942147</v>
          </cell>
        </row>
        <row r="81">
          <cell r="A81">
            <v>2530</v>
          </cell>
          <cell r="C81" t="str">
            <v>V. Piaggio PORTER Elèctric</v>
          </cell>
          <cell r="E81" t="str">
            <v>25 BRIGADA</v>
          </cell>
          <cell r="F81">
            <v>25</v>
          </cell>
          <cell r="G81">
            <v>28800</v>
          </cell>
          <cell r="H81">
            <v>8</v>
          </cell>
          <cell r="I81">
            <v>3600</v>
          </cell>
          <cell r="J81">
            <v>0.05</v>
          </cell>
          <cell r="K81">
            <v>2.9721999999999998E-2</v>
          </cell>
          <cell r="L81">
            <v>855.9935999999999</v>
          </cell>
          <cell r="M81">
            <v>626</v>
          </cell>
          <cell r="O81">
            <v>5081.9935999999998</v>
          </cell>
          <cell r="P81">
            <v>626</v>
          </cell>
          <cell r="Q81">
            <v>0.15</v>
          </cell>
          <cell r="R81">
            <v>1.0743801652892562</v>
          </cell>
          <cell r="S81">
            <v>0.1</v>
          </cell>
          <cell r="T81">
            <v>0.2</v>
          </cell>
          <cell r="U81">
            <v>0.6</v>
          </cell>
          <cell r="V81">
            <v>0</v>
          </cell>
          <cell r="W81">
            <v>4.0289256198347108</v>
          </cell>
          <cell r="X81">
            <v>0.40289256198347112</v>
          </cell>
          <cell r="Y81">
            <v>0.80578512396694224</v>
          </cell>
          <cell r="Z81">
            <v>2.4173553719008263</v>
          </cell>
          <cell r="AA81">
            <v>0</v>
          </cell>
          <cell r="AB81">
            <v>7.6549586776859497</v>
          </cell>
          <cell r="AC81">
            <v>1.3122786304604486</v>
          </cell>
          <cell r="AD81">
            <v>4.4318181818181817</v>
          </cell>
          <cell r="AE81">
            <v>3.2231404958677685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8</v>
          </cell>
          <cell r="I82">
            <v>1817</v>
          </cell>
          <cell r="J82">
            <v>0.05</v>
          </cell>
          <cell r="K82">
            <v>2.9721999999999998E-2</v>
          </cell>
          <cell r="L82">
            <v>432.10162138040459</v>
          </cell>
          <cell r="M82">
            <v>626</v>
          </cell>
          <cell r="O82">
            <v>2875.1016213804046</v>
          </cell>
          <cell r="P82">
            <v>626</v>
          </cell>
          <cell r="Q82">
            <v>0.12</v>
          </cell>
          <cell r="R82">
            <v>1.0743801652892562</v>
          </cell>
          <cell r="S82">
            <v>0.1</v>
          </cell>
          <cell r="T82">
            <v>0.2</v>
          </cell>
          <cell r="U82">
            <v>0.6</v>
          </cell>
          <cell r="V82">
            <v>0</v>
          </cell>
          <cell r="W82">
            <v>3.2231404958677685</v>
          </cell>
          <cell r="X82">
            <v>0.3223140495867769</v>
          </cell>
          <cell r="Y82">
            <v>0.64462809917355379</v>
          </cell>
          <cell r="Z82">
            <v>1.9338842975206609</v>
          </cell>
          <cell r="AA82">
            <v>0</v>
          </cell>
          <cell r="AB82">
            <v>6.1239669421487601</v>
          </cell>
          <cell r="AC82">
            <v>1.0498229043683589</v>
          </cell>
          <cell r="AD82">
            <v>3.5454545454545454</v>
          </cell>
          <cell r="AE82">
            <v>2.5785123966942147</v>
          </cell>
        </row>
        <row r="83">
          <cell r="A83">
            <v>2540</v>
          </cell>
          <cell r="B83">
            <v>1</v>
          </cell>
          <cell r="C83" t="str">
            <v>V. Elèctric amb E.Hidrop.</v>
          </cell>
          <cell r="E83" t="str">
            <v>25 BRIGADA</v>
          </cell>
          <cell r="F83">
            <v>35</v>
          </cell>
          <cell r="G83">
            <v>38500</v>
          </cell>
          <cell r="H83">
            <v>8</v>
          </cell>
          <cell r="I83">
            <v>4813</v>
          </cell>
          <cell r="J83">
            <v>0.05</v>
          </cell>
          <cell r="K83">
            <v>2.9721999999999998E-2</v>
          </cell>
          <cell r="L83">
            <v>1144.297</v>
          </cell>
          <cell r="M83">
            <v>626</v>
          </cell>
          <cell r="O83">
            <v>6583.2970000000005</v>
          </cell>
          <cell r="P83">
            <v>626</v>
          </cell>
          <cell r="Q83">
            <v>0.1</v>
          </cell>
          <cell r="R83">
            <v>1.0743801652892562</v>
          </cell>
          <cell r="S83">
            <v>0.1</v>
          </cell>
          <cell r="T83">
            <v>0.2</v>
          </cell>
          <cell r="U83">
            <v>0.6</v>
          </cell>
          <cell r="V83">
            <v>0</v>
          </cell>
          <cell r="W83">
            <v>3.7603305785123968</v>
          </cell>
          <cell r="X83">
            <v>0.37603305785123969</v>
          </cell>
          <cell r="Y83">
            <v>0.75206611570247939</v>
          </cell>
          <cell r="Z83">
            <v>2.2561983471074378</v>
          </cell>
          <cell r="AA83">
            <v>0</v>
          </cell>
          <cell r="AB83">
            <v>7.1446280991735538</v>
          </cell>
          <cell r="AC83">
            <v>1.2247933884297522</v>
          </cell>
          <cell r="AD83">
            <v>4.1363636363636367</v>
          </cell>
          <cell r="AE83">
            <v>3.0082644628099171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8</v>
          </cell>
          <cell r="I84">
            <v>2000</v>
          </cell>
          <cell r="J84">
            <v>0.05</v>
          </cell>
          <cell r="K84">
            <v>2.9721999999999998E-2</v>
          </cell>
          <cell r="L84">
            <v>475.4759024196747</v>
          </cell>
          <cell r="M84">
            <v>626</v>
          </cell>
          <cell r="O84">
            <v>3101.4759024196746</v>
          </cell>
          <cell r="P84">
            <v>626</v>
          </cell>
          <cell r="Q84">
            <v>0.12</v>
          </cell>
          <cell r="R84">
            <v>1.0743801652892562</v>
          </cell>
          <cell r="S84">
            <v>0.1</v>
          </cell>
          <cell r="T84">
            <v>0.2</v>
          </cell>
          <cell r="U84">
            <v>0.6</v>
          </cell>
          <cell r="V84">
            <v>0</v>
          </cell>
          <cell r="W84">
            <v>3.2231404958677685</v>
          </cell>
          <cell r="X84">
            <v>0.3223140495867769</v>
          </cell>
          <cell r="Y84">
            <v>0.64462809917355379</v>
          </cell>
          <cell r="Z84">
            <v>1.9338842975206609</v>
          </cell>
          <cell r="AA84">
            <v>0</v>
          </cell>
          <cell r="AB84">
            <v>6.1239669421487601</v>
          </cell>
          <cell r="AC84">
            <v>1.0498229043683589</v>
          </cell>
          <cell r="AD84">
            <v>3.5454545454545454</v>
          </cell>
          <cell r="AE84">
            <v>2.5785123966942147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8</v>
          </cell>
          <cell r="I85">
            <v>422</v>
          </cell>
          <cell r="J85">
            <v>0.05</v>
          </cell>
          <cell r="K85">
            <v>2.9721999999999998E-2</v>
          </cell>
          <cell r="L85">
            <v>100.3469853232844</v>
          </cell>
          <cell r="M85">
            <v>626</v>
          </cell>
          <cell r="O85">
            <v>1148.3469853232843</v>
          </cell>
          <cell r="P85">
            <v>626</v>
          </cell>
          <cell r="Q85">
            <v>0.18</v>
          </cell>
          <cell r="R85">
            <v>1.0743801652892562</v>
          </cell>
          <cell r="S85">
            <v>0.1</v>
          </cell>
          <cell r="T85">
            <v>0.2</v>
          </cell>
          <cell r="U85">
            <v>0.6</v>
          </cell>
          <cell r="V85">
            <v>0</v>
          </cell>
          <cell r="W85">
            <v>4.8347107438016526</v>
          </cell>
          <cell r="X85">
            <v>0.48347107438016529</v>
          </cell>
          <cell r="Y85">
            <v>0.96694214876033058</v>
          </cell>
          <cell r="Z85">
            <v>2.9008264462809916</v>
          </cell>
          <cell r="AA85">
            <v>0</v>
          </cell>
          <cell r="AB85">
            <v>9.1859504132231393</v>
          </cell>
          <cell r="AC85">
            <v>1.5747343565525382</v>
          </cell>
          <cell r="AD85">
            <v>5.3181818181818175</v>
          </cell>
          <cell r="AE85">
            <v>3.8677685950413223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8</v>
          </cell>
          <cell r="I86">
            <v>3411</v>
          </cell>
          <cell r="J86">
            <v>0.05</v>
          </cell>
          <cell r="K86">
            <v>2.9721999999999998E-2</v>
          </cell>
          <cell r="L86">
            <v>811.14055293827312</v>
          </cell>
          <cell r="M86">
            <v>626</v>
          </cell>
          <cell r="O86">
            <v>4848.1405529382728</v>
          </cell>
          <cell r="P86">
            <v>626</v>
          </cell>
          <cell r="Q86">
            <v>0.18</v>
          </cell>
          <cell r="R86">
            <v>1.0743801652892562</v>
          </cell>
          <cell r="S86">
            <v>0.1</v>
          </cell>
          <cell r="T86">
            <v>0.2</v>
          </cell>
          <cell r="U86">
            <v>0.6</v>
          </cell>
          <cell r="V86">
            <v>0</v>
          </cell>
          <cell r="W86">
            <v>4.8347107438016526</v>
          </cell>
          <cell r="X86">
            <v>0.48347107438016529</v>
          </cell>
          <cell r="Y86">
            <v>0.96694214876033058</v>
          </cell>
          <cell r="Z86">
            <v>2.9008264462809916</v>
          </cell>
          <cell r="AA86">
            <v>0</v>
          </cell>
          <cell r="AB86">
            <v>9.1859504132231393</v>
          </cell>
          <cell r="AC86">
            <v>1.5747343565525382</v>
          </cell>
          <cell r="AD86">
            <v>5.3181818181818175</v>
          </cell>
          <cell r="AE86">
            <v>3.8677685950413223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8</v>
          </cell>
          <cell r="I87">
            <v>422</v>
          </cell>
          <cell r="J87">
            <v>0.05</v>
          </cell>
          <cell r="K87">
            <v>2.9721999999999998E-2</v>
          </cell>
          <cell r="L87">
            <v>100.3469853232844</v>
          </cell>
          <cell r="M87">
            <v>1405</v>
          </cell>
          <cell r="O87">
            <v>1927.3469853232843</v>
          </cell>
          <cell r="P87">
            <v>1405</v>
          </cell>
          <cell r="Q87">
            <v>0.2</v>
          </cell>
          <cell r="R87">
            <v>1.0743801652892562</v>
          </cell>
          <cell r="S87">
            <v>0.1</v>
          </cell>
          <cell r="T87">
            <v>0.2</v>
          </cell>
          <cell r="U87">
            <v>0.6</v>
          </cell>
          <cell r="V87">
            <v>0</v>
          </cell>
          <cell r="W87">
            <v>5.3719008264462804</v>
          </cell>
          <cell r="X87">
            <v>0.53719008264462809</v>
          </cell>
          <cell r="Y87">
            <v>1.0743801652892562</v>
          </cell>
          <cell r="Z87">
            <v>3.2231404958677681</v>
          </cell>
          <cell r="AA87">
            <v>0</v>
          </cell>
          <cell r="AB87">
            <v>10.206611570247933</v>
          </cell>
          <cell r="AC87">
            <v>1.7497048406139315</v>
          </cell>
          <cell r="AD87">
            <v>5.9090909090909083</v>
          </cell>
          <cell r="AE87">
            <v>4.2975206611570247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8</v>
          </cell>
          <cell r="I88">
            <v>3411</v>
          </cell>
          <cell r="J88">
            <v>0.05</v>
          </cell>
          <cell r="K88">
            <v>2.9721999999999998E-2</v>
          </cell>
          <cell r="L88">
            <v>811.14055293827312</v>
          </cell>
          <cell r="M88">
            <v>1405</v>
          </cell>
          <cell r="O88">
            <v>5627.1405529382728</v>
          </cell>
          <cell r="P88">
            <v>1405</v>
          </cell>
          <cell r="Q88">
            <v>0.2</v>
          </cell>
          <cell r="R88">
            <v>1.0743801652892562</v>
          </cell>
          <cell r="S88">
            <v>0.1</v>
          </cell>
          <cell r="T88">
            <v>0.2</v>
          </cell>
          <cell r="U88">
            <v>0.6</v>
          </cell>
          <cell r="V88">
            <v>0</v>
          </cell>
          <cell r="W88">
            <v>5.3719008264462804</v>
          </cell>
          <cell r="X88">
            <v>0.53719008264462809</v>
          </cell>
          <cell r="Y88">
            <v>1.0743801652892562</v>
          </cell>
          <cell r="Z88">
            <v>3.2231404958677681</v>
          </cell>
          <cell r="AA88">
            <v>0</v>
          </cell>
          <cell r="AB88">
            <v>10.206611570247933</v>
          </cell>
          <cell r="AC88">
            <v>1.7497048406139315</v>
          </cell>
          <cell r="AD88">
            <v>5.9090909090909083</v>
          </cell>
          <cell r="AE88">
            <v>4.2975206611570247</v>
          </cell>
        </row>
        <row r="89">
          <cell r="A89">
            <v>2570</v>
          </cell>
          <cell r="C89" t="str">
            <v>V. Pick Up neteja 4x4</v>
          </cell>
          <cell r="E89" t="str">
            <v>25 BRIGADA</v>
          </cell>
          <cell r="F89">
            <v>35</v>
          </cell>
          <cell r="G89">
            <v>21000</v>
          </cell>
          <cell r="H89">
            <v>8</v>
          </cell>
          <cell r="I89">
            <v>2625</v>
          </cell>
          <cell r="J89">
            <v>0.05</v>
          </cell>
          <cell r="K89">
            <v>2.9721999999999998E-2</v>
          </cell>
          <cell r="L89">
            <v>624.16199999999992</v>
          </cell>
          <cell r="M89">
            <v>626</v>
          </cell>
          <cell r="O89">
            <v>3875.1619999999998</v>
          </cell>
          <cell r="P89">
            <v>626</v>
          </cell>
          <cell r="Q89">
            <v>0.28000000000000003</v>
          </cell>
          <cell r="R89">
            <v>1.0743801652892562</v>
          </cell>
          <cell r="S89">
            <v>0.1</v>
          </cell>
          <cell r="T89">
            <v>0.2</v>
          </cell>
          <cell r="U89">
            <v>0.6</v>
          </cell>
          <cell r="V89">
            <v>0</v>
          </cell>
          <cell r="W89">
            <v>10.528925619834711</v>
          </cell>
          <cell r="X89">
            <v>1.052892561983471</v>
          </cell>
          <cell r="Y89">
            <v>2.1057851239669421</v>
          </cell>
          <cell r="Z89">
            <v>6.3173553719008266</v>
          </cell>
          <cell r="AA89">
            <v>0</v>
          </cell>
          <cell r="AB89">
            <v>20.004958677685952</v>
          </cell>
          <cell r="AC89">
            <v>3.4294214876033062</v>
          </cell>
          <cell r="AD89">
            <v>11.581818181818182</v>
          </cell>
          <cell r="AE89">
            <v>8.4231404958677683</v>
          </cell>
        </row>
        <row r="90">
          <cell r="A90">
            <v>2575</v>
          </cell>
          <cell r="B90">
            <v>1</v>
          </cell>
          <cell r="C90" t="str">
            <v>V. Brigada 110Cv 3,5Tn</v>
          </cell>
          <cell r="E90" t="str">
            <v>25 BRIGADA</v>
          </cell>
          <cell r="F90">
            <v>35</v>
          </cell>
          <cell r="G90">
            <v>40000</v>
          </cell>
          <cell r="H90">
            <v>8</v>
          </cell>
          <cell r="I90">
            <v>5000</v>
          </cell>
          <cell r="J90">
            <v>0.05</v>
          </cell>
          <cell r="K90">
            <v>2.9721999999999998E-2</v>
          </cell>
          <cell r="L90">
            <v>1188.8799999999999</v>
          </cell>
          <cell r="M90">
            <v>1405</v>
          </cell>
          <cell r="O90">
            <v>7593.88</v>
          </cell>
          <cell r="P90">
            <v>1405</v>
          </cell>
          <cell r="Q90">
            <v>0.5</v>
          </cell>
          <cell r="R90">
            <v>1.0743801652892562</v>
          </cell>
          <cell r="S90">
            <v>0.1</v>
          </cell>
          <cell r="T90">
            <v>0.2</v>
          </cell>
          <cell r="U90">
            <v>0.6</v>
          </cell>
          <cell r="V90">
            <v>0</v>
          </cell>
          <cell r="W90">
            <v>18.801652892561982</v>
          </cell>
          <cell r="X90">
            <v>1.8801652892561984</v>
          </cell>
          <cell r="Y90">
            <v>3.7603305785123968</v>
          </cell>
          <cell r="Z90">
            <v>11.280991735537189</v>
          </cell>
          <cell r="AA90">
            <v>0</v>
          </cell>
          <cell r="AB90">
            <v>35.723140495867767</v>
          </cell>
          <cell r="AC90">
            <v>6.1239669421487601</v>
          </cell>
          <cell r="AD90">
            <v>20.68181818181818</v>
          </cell>
          <cell r="AE90">
            <v>15.041322314049586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8</v>
          </cell>
          <cell r="I91">
            <v>2991</v>
          </cell>
          <cell r="J91">
            <v>0.05</v>
          </cell>
          <cell r="K91">
            <v>2.9721999999999998E-2</v>
          </cell>
          <cell r="L91">
            <v>711.15009775827309</v>
          </cell>
          <cell r="M91">
            <v>1405</v>
          </cell>
          <cell r="O91">
            <v>5107.1500977582728</v>
          </cell>
          <cell r="P91">
            <v>1405</v>
          </cell>
          <cell r="Q91">
            <v>0.25</v>
          </cell>
          <cell r="R91">
            <v>1.0743801652892562</v>
          </cell>
          <cell r="S91">
            <v>0.1</v>
          </cell>
          <cell r="T91">
            <v>0.2</v>
          </cell>
          <cell r="U91">
            <v>0.6</v>
          </cell>
          <cell r="V91">
            <v>0</v>
          </cell>
          <cell r="W91">
            <v>6.714876033057851</v>
          </cell>
          <cell r="X91">
            <v>0.67148760330578516</v>
          </cell>
          <cell r="Y91">
            <v>1.3429752066115703</v>
          </cell>
          <cell r="Z91">
            <v>4.0289256198347108</v>
          </cell>
          <cell r="AA91">
            <v>0</v>
          </cell>
          <cell r="AB91">
            <v>12.758264462809917</v>
          </cell>
          <cell r="AC91">
            <v>2.1871310507674147</v>
          </cell>
          <cell r="AD91">
            <v>7.3863636363636358</v>
          </cell>
          <cell r="AE91">
            <v>5.3719008264462813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8</v>
          </cell>
          <cell r="I92">
            <v>2624</v>
          </cell>
          <cell r="J92">
            <v>0.05</v>
          </cell>
          <cell r="K92">
            <v>2.9721999999999998E-2</v>
          </cell>
          <cell r="L92">
            <v>623.99563032526771</v>
          </cell>
          <cell r="M92">
            <v>1405</v>
          </cell>
          <cell r="O92">
            <v>4652.9956303252675</v>
          </cell>
          <cell r="P92">
            <v>1405</v>
          </cell>
          <cell r="Q92">
            <v>0.25</v>
          </cell>
          <cell r="R92">
            <v>1.0743801652892562</v>
          </cell>
          <cell r="S92">
            <v>0.1</v>
          </cell>
          <cell r="T92">
            <v>0.2</v>
          </cell>
          <cell r="U92">
            <v>0.6</v>
          </cell>
          <cell r="V92">
            <v>0</v>
          </cell>
          <cell r="W92">
            <v>6.714876033057851</v>
          </cell>
          <cell r="X92">
            <v>0.67148760330578516</v>
          </cell>
          <cell r="Y92">
            <v>1.3429752066115703</v>
          </cell>
          <cell r="Z92">
            <v>4.0289256198347108</v>
          </cell>
          <cell r="AA92">
            <v>0</v>
          </cell>
          <cell r="AB92">
            <v>12.758264462809917</v>
          </cell>
          <cell r="AC92">
            <v>2.1871310507674147</v>
          </cell>
          <cell r="AD92">
            <v>7.3863636363636358</v>
          </cell>
          <cell r="AE92">
            <v>5.3719008264462813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8</v>
          </cell>
          <cell r="I93">
            <v>3652</v>
          </cell>
          <cell r="J93">
            <v>0.05</v>
          </cell>
          <cell r="K93">
            <v>2.9721999999999998E-2</v>
          </cell>
          <cell r="L93">
            <v>868.24424265827315</v>
          </cell>
          <cell r="M93">
            <v>1405</v>
          </cell>
          <cell r="O93">
            <v>5925.2442426582729</v>
          </cell>
          <cell r="P93">
            <v>1405</v>
          </cell>
          <cell r="Q93">
            <v>0.25</v>
          </cell>
          <cell r="R93">
            <v>1.0743801652892562</v>
          </cell>
          <cell r="S93">
            <v>0.1</v>
          </cell>
          <cell r="T93">
            <v>0.2</v>
          </cell>
          <cell r="U93">
            <v>0.6</v>
          </cell>
          <cell r="V93">
            <v>0</v>
          </cell>
          <cell r="W93">
            <v>6.714876033057851</v>
          </cell>
          <cell r="X93">
            <v>0.67148760330578516</v>
          </cell>
          <cell r="Y93">
            <v>1.3429752066115703</v>
          </cell>
          <cell r="Z93">
            <v>4.0289256198347108</v>
          </cell>
          <cell r="AA93">
            <v>0</v>
          </cell>
          <cell r="AB93">
            <v>12.758264462809917</v>
          </cell>
          <cell r="AC93">
            <v>2.1871310507674147</v>
          </cell>
          <cell r="AD93">
            <v>7.3863636363636358</v>
          </cell>
          <cell r="AE93">
            <v>5.3719008264462813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8</v>
          </cell>
          <cell r="I94">
            <v>2991</v>
          </cell>
          <cell r="J94">
            <v>0.05</v>
          </cell>
          <cell r="K94">
            <v>2.9721999999999998E-2</v>
          </cell>
          <cell r="L94">
            <v>711.15009775827309</v>
          </cell>
          <cell r="M94">
            <v>1405</v>
          </cell>
          <cell r="O94">
            <v>5107.1500977582728</v>
          </cell>
          <cell r="P94">
            <v>1405</v>
          </cell>
          <cell r="Q94">
            <v>0.25</v>
          </cell>
          <cell r="R94">
            <v>1.0743801652892562</v>
          </cell>
          <cell r="S94">
            <v>0.1</v>
          </cell>
          <cell r="T94">
            <v>0.2</v>
          </cell>
          <cell r="U94">
            <v>0.6</v>
          </cell>
          <cell r="V94">
            <v>0</v>
          </cell>
          <cell r="W94">
            <v>6.714876033057851</v>
          </cell>
          <cell r="X94">
            <v>0.67148760330578516</v>
          </cell>
          <cell r="Y94">
            <v>1.3429752066115703</v>
          </cell>
          <cell r="Z94">
            <v>4.0289256198347108</v>
          </cell>
          <cell r="AA94">
            <v>0</v>
          </cell>
          <cell r="AB94">
            <v>12.758264462809917</v>
          </cell>
          <cell r="AC94">
            <v>2.1871310507674147</v>
          </cell>
          <cell r="AD94">
            <v>7.3863636363636358</v>
          </cell>
          <cell r="AE94">
            <v>5.3719008264462813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8</v>
          </cell>
          <cell r="I95">
            <v>0</v>
          </cell>
          <cell r="J95">
            <v>0.05</v>
          </cell>
          <cell r="K95">
            <v>2.9721999999999998E-2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1.0743801652892562</v>
          </cell>
          <cell r="S95">
            <v>0.15</v>
          </cell>
          <cell r="T95">
            <v>0.25</v>
          </cell>
          <cell r="U95">
            <v>0.6</v>
          </cell>
          <cell r="V95">
            <v>0</v>
          </cell>
          <cell r="W95">
            <v>8.0578512396694215</v>
          </cell>
          <cell r="X95">
            <v>1.2086776859504131</v>
          </cell>
          <cell r="Y95">
            <v>2.0144628099173554</v>
          </cell>
          <cell r="Z95">
            <v>4.8347107438016526</v>
          </cell>
          <cell r="AA95">
            <v>0</v>
          </cell>
          <cell r="AB95">
            <v>16.115702479338843</v>
          </cell>
          <cell r="AC95">
            <v>2.7626918536009448</v>
          </cell>
          <cell r="AD95">
            <v>9.2665289256198342</v>
          </cell>
          <cell r="AE95">
            <v>6.8491735537190079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8</v>
          </cell>
          <cell r="I96">
            <v>0</v>
          </cell>
          <cell r="J96">
            <v>0.05</v>
          </cell>
          <cell r="K96">
            <v>2.9721999999999998E-2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1.0743801652892562</v>
          </cell>
          <cell r="S96">
            <v>0.15</v>
          </cell>
          <cell r="T96">
            <v>0.25</v>
          </cell>
          <cell r="U96">
            <v>0.6</v>
          </cell>
          <cell r="V96">
            <v>0</v>
          </cell>
          <cell r="W96">
            <v>8.0578512396694215</v>
          </cell>
          <cell r="X96">
            <v>1.2086776859504131</v>
          </cell>
          <cell r="Y96">
            <v>2.0144628099173554</v>
          </cell>
          <cell r="Z96">
            <v>4.8347107438016526</v>
          </cell>
          <cell r="AA96">
            <v>0</v>
          </cell>
          <cell r="AB96">
            <v>16.115702479338843</v>
          </cell>
          <cell r="AC96">
            <v>2.7626918536009448</v>
          </cell>
          <cell r="AD96">
            <v>9.2665289256198342</v>
          </cell>
          <cell r="AE96">
            <v>6.8491735537190079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8</v>
          </cell>
          <cell r="I97">
            <v>7002</v>
          </cell>
          <cell r="J97">
            <v>0.05</v>
          </cell>
          <cell r="K97">
            <v>2.9721999999999998E-2</v>
          </cell>
          <cell r="L97">
            <v>1664.947802618273</v>
          </cell>
          <cell r="M97">
            <v>1405</v>
          </cell>
          <cell r="O97">
            <v>10071.947802618273</v>
          </cell>
          <cell r="P97">
            <v>1405</v>
          </cell>
          <cell r="Q97">
            <v>0.3</v>
          </cell>
          <cell r="R97">
            <v>1.0743801652892562</v>
          </cell>
          <cell r="S97">
            <v>0.15</v>
          </cell>
          <cell r="T97">
            <v>0.25</v>
          </cell>
          <cell r="U97">
            <v>0.6</v>
          </cell>
          <cell r="V97">
            <v>0</v>
          </cell>
          <cell r="W97">
            <v>8.0578512396694215</v>
          </cell>
          <cell r="X97">
            <v>1.2086776859504131</v>
          </cell>
          <cell r="Y97">
            <v>2.0144628099173554</v>
          </cell>
          <cell r="Z97">
            <v>4.8347107438016526</v>
          </cell>
          <cell r="AA97">
            <v>0</v>
          </cell>
          <cell r="AB97">
            <v>16.115702479338843</v>
          </cell>
          <cell r="AC97">
            <v>2.7626918536009448</v>
          </cell>
          <cell r="AD97">
            <v>9.2665289256198342</v>
          </cell>
          <cell r="AE97">
            <v>6.8491735537190079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8</v>
          </cell>
          <cell r="I98">
            <v>5805</v>
          </cell>
          <cell r="J98">
            <v>0.05</v>
          </cell>
          <cell r="K98">
            <v>2.9721999999999998E-2</v>
          </cell>
          <cell r="L98">
            <v>1380.3806326854424</v>
          </cell>
          <cell r="M98">
            <v>1405</v>
          </cell>
          <cell r="O98">
            <v>8590.3806326854428</v>
          </cell>
          <cell r="P98">
            <v>1405</v>
          </cell>
          <cell r="Q98">
            <v>0.3</v>
          </cell>
          <cell r="R98">
            <v>1.0743801652892562</v>
          </cell>
          <cell r="S98">
            <v>0.15</v>
          </cell>
          <cell r="T98">
            <v>0.25</v>
          </cell>
          <cell r="U98">
            <v>0.6</v>
          </cell>
          <cell r="V98">
            <v>0</v>
          </cell>
          <cell r="W98">
            <v>8.0578512396694215</v>
          </cell>
          <cell r="X98">
            <v>1.2086776859504131</v>
          </cell>
          <cell r="Y98">
            <v>2.0144628099173554</v>
          </cell>
          <cell r="Z98">
            <v>4.8347107438016526</v>
          </cell>
          <cell r="AA98">
            <v>0</v>
          </cell>
          <cell r="AB98">
            <v>16.115702479338843</v>
          </cell>
          <cell r="AC98">
            <v>2.7626918536009448</v>
          </cell>
          <cell r="AD98">
            <v>9.2665289256198342</v>
          </cell>
          <cell r="AE98">
            <v>6.8491735537190079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8</v>
          </cell>
          <cell r="I99">
            <v>11334</v>
          </cell>
          <cell r="J99">
            <v>0.05</v>
          </cell>
          <cell r="K99">
            <v>2.9721999999999998E-2</v>
          </cell>
          <cell r="L99">
            <v>2694.89374</v>
          </cell>
          <cell r="M99">
            <v>1405</v>
          </cell>
          <cell r="O99">
            <v>15433.89374</v>
          </cell>
          <cell r="P99">
            <v>1405</v>
          </cell>
          <cell r="Q99">
            <v>0.3</v>
          </cell>
          <cell r="R99">
            <v>1.0743801652892562</v>
          </cell>
          <cell r="S99">
            <v>0.15</v>
          </cell>
          <cell r="T99">
            <v>0.25</v>
          </cell>
          <cell r="U99">
            <v>0.6</v>
          </cell>
          <cell r="V99">
            <v>0</v>
          </cell>
          <cell r="W99">
            <v>8.0578512396694215</v>
          </cell>
          <cell r="X99">
            <v>1.2086776859504131</v>
          </cell>
          <cell r="Y99">
            <v>2.0144628099173554</v>
          </cell>
          <cell r="Z99">
            <v>4.8347107438016526</v>
          </cell>
          <cell r="AA99">
            <v>0</v>
          </cell>
          <cell r="AB99">
            <v>16.115702479338843</v>
          </cell>
          <cell r="AC99">
            <v>2.7626918536009448</v>
          </cell>
          <cell r="AD99">
            <v>9.2665289256198342</v>
          </cell>
          <cell r="AE99">
            <v>6.8491735537190079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8</v>
          </cell>
          <cell r="I100">
            <v>592</v>
          </cell>
          <cell r="J100">
            <v>0.05</v>
          </cell>
          <cell r="K100">
            <v>2.9721999999999998E-2</v>
          </cell>
          <cell r="L100">
            <v>140.67334391114639</v>
          </cell>
          <cell r="M100">
            <v>0</v>
          </cell>
          <cell r="O100">
            <v>732.67334391114639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8</v>
          </cell>
          <cell r="I101">
            <v>0</v>
          </cell>
          <cell r="J101">
            <v>0.05</v>
          </cell>
          <cell r="K101">
            <v>2.9721999999999998E-2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8</v>
          </cell>
          <cell r="I102">
            <v>0</v>
          </cell>
          <cell r="J102">
            <v>0.05</v>
          </cell>
          <cell r="K102">
            <v>2.9721999999999998E-2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1.0743801652892562</v>
          </cell>
          <cell r="S102">
            <v>0.1</v>
          </cell>
          <cell r="T102">
            <v>0.15</v>
          </cell>
          <cell r="U102">
            <v>0.6</v>
          </cell>
          <cell r="V102">
            <v>0</v>
          </cell>
          <cell r="W102">
            <v>16.115702479338843</v>
          </cell>
          <cell r="X102">
            <v>1.6115702479338845</v>
          </cell>
          <cell r="Y102">
            <v>2.4173553719008263</v>
          </cell>
          <cell r="Z102">
            <v>9.6694214876033051</v>
          </cell>
          <cell r="AA102">
            <v>0</v>
          </cell>
          <cell r="AB102">
            <v>29.814049586776857</v>
          </cell>
          <cell r="AC102">
            <v>5.110979929161747</v>
          </cell>
          <cell r="AD102">
            <v>17.727272727272727</v>
          </cell>
          <cell r="AE102">
            <v>12.08677685950413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8</v>
          </cell>
          <cell r="I103">
            <v>0</v>
          </cell>
          <cell r="J103">
            <v>0.05</v>
          </cell>
          <cell r="K103">
            <v>2.9721999999999998E-2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1.0743801652892562</v>
          </cell>
          <cell r="S103">
            <v>0.1</v>
          </cell>
          <cell r="T103">
            <v>0.15</v>
          </cell>
          <cell r="U103">
            <v>0.6</v>
          </cell>
          <cell r="V103">
            <v>0</v>
          </cell>
          <cell r="W103">
            <v>16.115702479338843</v>
          </cell>
          <cell r="X103">
            <v>1.6115702479338845</v>
          </cell>
          <cell r="Y103">
            <v>2.4173553719008263</v>
          </cell>
          <cell r="Z103">
            <v>9.6694214876033051</v>
          </cell>
          <cell r="AA103">
            <v>0</v>
          </cell>
          <cell r="AB103">
            <v>29.814049586776857</v>
          </cell>
          <cell r="AC103">
            <v>5.110979929161747</v>
          </cell>
          <cell r="AD103">
            <v>17.727272727272727</v>
          </cell>
          <cell r="AE103">
            <v>12.08677685950413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8</v>
          </cell>
          <cell r="I104">
            <v>0</v>
          </cell>
          <cell r="J104">
            <v>0.05</v>
          </cell>
          <cell r="K104">
            <v>2.9721999999999998E-2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1.0743801652892562</v>
          </cell>
          <cell r="S104">
            <v>0.1</v>
          </cell>
          <cell r="T104">
            <v>0.2</v>
          </cell>
          <cell r="U104">
            <v>0.6</v>
          </cell>
          <cell r="V104">
            <v>0</v>
          </cell>
          <cell r="W104">
            <v>24.173553719008265</v>
          </cell>
          <cell r="X104">
            <v>2.4173553719008267</v>
          </cell>
          <cell r="Y104">
            <v>4.8347107438016534</v>
          </cell>
          <cell r="Z104">
            <v>14.504132231404958</v>
          </cell>
          <cell r="AA104">
            <v>0</v>
          </cell>
          <cell r="AB104">
            <v>45.929752066115704</v>
          </cell>
          <cell r="AC104">
            <v>7.8736717827626928</v>
          </cell>
          <cell r="AD104">
            <v>26.59090909090909</v>
          </cell>
          <cell r="AE104">
            <v>19.33884297520661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8</v>
          </cell>
          <cell r="I105">
            <v>0</v>
          </cell>
          <cell r="J105">
            <v>0.05</v>
          </cell>
          <cell r="K105">
            <v>2.9721999999999998E-2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1.0743801652892562</v>
          </cell>
          <cell r="S105">
            <v>0.1</v>
          </cell>
          <cell r="T105">
            <v>0.2</v>
          </cell>
          <cell r="U105">
            <v>0.6</v>
          </cell>
          <cell r="V105">
            <v>0</v>
          </cell>
          <cell r="W105">
            <v>24.173553719008265</v>
          </cell>
          <cell r="X105">
            <v>2.4173553719008267</v>
          </cell>
          <cell r="Y105">
            <v>4.8347107438016534</v>
          </cell>
          <cell r="Z105">
            <v>14.504132231404958</v>
          </cell>
          <cell r="AA105">
            <v>0</v>
          </cell>
          <cell r="AB105">
            <v>45.929752066115704</v>
          </cell>
          <cell r="AC105">
            <v>7.8736717827626928</v>
          </cell>
          <cell r="AD105">
            <v>26.59090909090909</v>
          </cell>
          <cell r="AE105">
            <v>19.33884297520661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8</v>
          </cell>
          <cell r="I106">
            <v>0</v>
          </cell>
          <cell r="J106">
            <v>0.05</v>
          </cell>
          <cell r="K106">
            <v>2.9721999999999998E-2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1.0743801652892562</v>
          </cell>
          <cell r="S106">
            <v>0.1</v>
          </cell>
          <cell r="T106">
            <v>0.15</v>
          </cell>
          <cell r="U106">
            <v>0.7</v>
          </cell>
          <cell r="V106">
            <v>0</v>
          </cell>
          <cell r="W106">
            <v>18.801652892561982</v>
          </cell>
          <cell r="X106">
            <v>1.8801652892561984</v>
          </cell>
          <cell r="Y106">
            <v>2.8202479338842972</v>
          </cell>
          <cell r="Z106">
            <v>13.161157024793386</v>
          </cell>
          <cell r="AA106">
            <v>0</v>
          </cell>
          <cell r="AB106">
            <v>36.663223140495859</v>
          </cell>
          <cell r="AC106">
            <v>6.2851239669421473</v>
          </cell>
          <cell r="AD106">
            <v>20.68181818181818</v>
          </cell>
          <cell r="AE106">
            <v>15.981404958677683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8</v>
          </cell>
          <cell r="I107">
            <v>0</v>
          </cell>
          <cell r="J107">
            <v>0.05</v>
          </cell>
          <cell r="K107">
            <v>2.9721999999999998E-2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1.0743801652892562</v>
          </cell>
          <cell r="S107">
            <v>0.1</v>
          </cell>
          <cell r="T107">
            <v>0.15</v>
          </cell>
          <cell r="U107">
            <v>0.7</v>
          </cell>
          <cell r="V107">
            <v>0</v>
          </cell>
          <cell r="W107">
            <v>18.801652892561982</v>
          </cell>
          <cell r="X107">
            <v>1.8801652892561984</v>
          </cell>
          <cell r="Y107">
            <v>2.8202479338842972</v>
          </cell>
          <cell r="Z107">
            <v>13.161157024793386</v>
          </cell>
          <cell r="AA107">
            <v>0</v>
          </cell>
          <cell r="AB107">
            <v>36.663223140495859</v>
          </cell>
          <cell r="AC107">
            <v>6.2851239669421473</v>
          </cell>
          <cell r="AD107">
            <v>20.68181818181818</v>
          </cell>
          <cell r="AE107">
            <v>15.981404958677683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8</v>
          </cell>
          <cell r="I108">
            <v>0</v>
          </cell>
          <cell r="J108">
            <v>0.05</v>
          </cell>
          <cell r="K108">
            <v>2.9721999999999998E-2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1.0743801652892562</v>
          </cell>
          <cell r="S108">
            <v>0.1</v>
          </cell>
          <cell r="T108">
            <v>0.15</v>
          </cell>
          <cell r="U108">
            <v>0.7</v>
          </cell>
          <cell r="V108">
            <v>0</v>
          </cell>
          <cell r="W108">
            <v>18.801652892561982</v>
          </cell>
          <cell r="X108">
            <v>1.8801652892561984</v>
          </cell>
          <cell r="Y108">
            <v>2.8202479338842972</v>
          </cell>
          <cell r="Z108">
            <v>13.161157024793386</v>
          </cell>
          <cell r="AA108">
            <v>0</v>
          </cell>
          <cell r="AB108">
            <v>36.663223140495859</v>
          </cell>
          <cell r="AC108">
            <v>6.2851239669421473</v>
          </cell>
          <cell r="AD108">
            <v>20.68181818181818</v>
          </cell>
          <cell r="AE108">
            <v>15.981404958677683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8</v>
          </cell>
          <cell r="I109">
            <v>0</v>
          </cell>
          <cell r="J109">
            <v>0.05</v>
          </cell>
          <cell r="K109">
            <v>2.9721999999999998E-2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1.0743801652892562</v>
          </cell>
          <cell r="S109">
            <v>0.1</v>
          </cell>
          <cell r="T109">
            <v>0.15</v>
          </cell>
          <cell r="U109">
            <v>0.7</v>
          </cell>
          <cell r="V109">
            <v>0</v>
          </cell>
          <cell r="W109">
            <v>18.801652892561982</v>
          </cell>
          <cell r="X109">
            <v>1.8801652892561984</v>
          </cell>
          <cell r="Y109">
            <v>2.8202479338842972</v>
          </cell>
          <cell r="Z109">
            <v>13.161157024793386</v>
          </cell>
          <cell r="AA109">
            <v>0</v>
          </cell>
          <cell r="AB109">
            <v>36.663223140495859</v>
          </cell>
          <cell r="AC109">
            <v>6.2851239669421473</v>
          </cell>
          <cell r="AD109">
            <v>20.68181818181818</v>
          </cell>
          <cell r="AE109">
            <v>15.981404958677683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8</v>
          </cell>
          <cell r="I110">
            <v>0</v>
          </cell>
          <cell r="J110">
            <v>0.05</v>
          </cell>
          <cell r="K110">
            <v>2.9721999999999998E-2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1.0743801652892562</v>
          </cell>
          <cell r="S110">
            <v>0.1</v>
          </cell>
          <cell r="T110">
            <v>0.2</v>
          </cell>
          <cell r="U110">
            <v>0.7</v>
          </cell>
          <cell r="V110">
            <v>0</v>
          </cell>
          <cell r="W110">
            <v>26.859504132231404</v>
          </cell>
          <cell r="X110">
            <v>2.6859504132231407</v>
          </cell>
          <cell r="Y110">
            <v>5.3719008264462813</v>
          </cell>
          <cell r="Z110">
            <v>18.801652892561982</v>
          </cell>
          <cell r="AA110">
            <v>0</v>
          </cell>
          <cell r="AB110">
            <v>53.719008264462808</v>
          </cell>
          <cell r="AC110">
            <v>9.208972845336481</v>
          </cell>
          <cell r="AD110">
            <v>29.545454545454543</v>
          </cell>
          <cell r="AE110">
            <v>24.173553719008265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8</v>
          </cell>
          <cell r="I111">
            <v>1306</v>
          </cell>
          <cell r="J111">
            <v>0.05</v>
          </cell>
          <cell r="K111">
            <v>2.9721999999999998E-2</v>
          </cell>
          <cell r="L111">
            <v>310.41917889726301</v>
          </cell>
          <cell r="M111">
            <v>626</v>
          </cell>
          <cell r="O111">
            <v>2242.419178897263</v>
          </cell>
          <cell r="P111">
            <v>626</v>
          </cell>
          <cell r="Q111">
            <v>0.2</v>
          </cell>
          <cell r="R111">
            <v>1.0743801652892562</v>
          </cell>
          <cell r="S111">
            <v>0.15</v>
          </cell>
          <cell r="T111">
            <v>0.2</v>
          </cell>
          <cell r="U111">
            <v>0.7</v>
          </cell>
          <cell r="V111">
            <v>0</v>
          </cell>
          <cell r="W111">
            <v>5.3719008264462804</v>
          </cell>
          <cell r="X111">
            <v>0.80578512396694202</v>
          </cell>
          <cell r="Y111">
            <v>1.0743801652892562</v>
          </cell>
          <cell r="Z111">
            <v>3.7603305785123959</v>
          </cell>
          <cell r="AA111">
            <v>0</v>
          </cell>
          <cell r="AB111">
            <v>11.012396694214875</v>
          </cell>
          <cell r="AC111">
            <v>1.8878394332939785</v>
          </cell>
          <cell r="AD111">
            <v>6.1776859504132222</v>
          </cell>
          <cell r="AE111">
            <v>4.8347107438016526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8</v>
          </cell>
          <cell r="I112">
            <v>2796</v>
          </cell>
          <cell r="J112">
            <v>0.05</v>
          </cell>
          <cell r="K112">
            <v>2.9721999999999998E-2</v>
          </cell>
          <cell r="L112">
            <v>664.91600555335185</v>
          </cell>
          <cell r="M112">
            <v>626</v>
          </cell>
          <cell r="O112">
            <v>4086.9160055533521</v>
          </cell>
          <cell r="P112">
            <v>626</v>
          </cell>
          <cell r="Q112">
            <v>0.2</v>
          </cell>
          <cell r="R112">
            <v>1.0743801652892562</v>
          </cell>
          <cell r="S112">
            <v>0.15</v>
          </cell>
          <cell r="T112">
            <v>0.2</v>
          </cell>
          <cell r="U112">
            <v>0.7</v>
          </cell>
          <cell r="V112">
            <v>0</v>
          </cell>
          <cell r="W112">
            <v>5.3719008264462804</v>
          </cell>
          <cell r="X112">
            <v>0.80578512396694202</v>
          </cell>
          <cell r="Y112">
            <v>1.0743801652892562</v>
          </cell>
          <cell r="Z112">
            <v>3.7603305785123959</v>
          </cell>
          <cell r="AA112">
            <v>0</v>
          </cell>
          <cell r="AB112">
            <v>11.012396694214875</v>
          </cell>
          <cell r="AC112">
            <v>1.8878394332939785</v>
          </cell>
          <cell r="AD112">
            <v>6.1776859504132222</v>
          </cell>
          <cell r="AE112">
            <v>4.8347107438016526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8</v>
          </cell>
          <cell r="I113">
            <v>3104</v>
          </cell>
          <cell r="J113">
            <v>0.05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4620.6855684973498</v>
          </cell>
          <cell r="P113">
            <v>626</v>
          </cell>
          <cell r="Q113">
            <v>0.15</v>
          </cell>
          <cell r="R113">
            <v>1.0743801652892562</v>
          </cell>
          <cell r="S113">
            <v>0.15</v>
          </cell>
          <cell r="T113">
            <v>0.7</v>
          </cell>
          <cell r="U113">
            <v>0.62</v>
          </cell>
          <cell r="V113">
            <v>0</v>
          </cell>
          <cell r="W113">
            <v>4.0289256198347108</v>
          </cell>
          <cell r="X113">
            <v>0.60433884297520657</v>
          </cell>
          <cell r="Y113">
            <v>2.8202479338842972</v>
          </cell>
          <cell r="Z113">
            <v>2.4979338842975207</v>
          </cell>
          <cell r="AA113">
            <v>0</v>
          </cell>
          <cell r="AB113">
            <v>9.9514462809917354</v>
          </cell>
          <cell r="AC113">
            <v>1.7059622195985833</v>
          </cell>
          <cell r="AD113">
            <v>4.6332644628099171</v>
          </cell>
          <cell r="AE113">
            <v>5.3181818181818183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8</v>
          </cell>
          <cell r="I114">
            <v>394</v>
          </cell>
          <cell r="J114">
            <v>0.05</v>
          </cell>
          <cell r="K114">
            <v>2.9721999999999998E-2</v>
          </cell>
          <cell r="L114">
            <v>93.782229274097574</v>
          </cell>
          <cell r="M114">
            <v>0</v>
          </cell>
          <cell r="O114">
            <v>487.78222927409757</v>
          </cell>
          <cell r="P114">
            <v>0</v>
          </cell>
          <cell r="Q114">
            <v>7</v>
          </cell>
          <cell r="R114">
            <v>1.0743801652892562</v>
          </cell>
          <cell r="S114">
            <v>0</v>
          </cell>
          <cell r="T114">
            <v>0</v>
          </cell>
          <cell r="U114">
            <v>0.5</v>
          </cell>
          <cell r="V114">
            <v>0.6</v>
          </cell>
          <cell r="W114">
            <v>45.123966942148762</v>
          </cell>
          <cell r="X114">
            <v>0</v>
          </cell>
          <cell r="Y114">
            <v>0</v>
          </cell>
          <cell r="Z114">
            <v>22.561983471074381</v>
          </cell>
          <cell r="AA114">
            <v>0.6</v>
          </cell>
          <cell r="AB114">
            <v>68.285950413223134</v>
          </cell>
          <cell r="AC114">
            <v>11.70616292798111</v>
          </cell>
          <cell r="AD114">
            <v>45.123966942148762</v>
          </cell>
          <cell r="AE114">
            <v>23.161983471074382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8</v>
          </cell>
          <cell r="I115">
            <v>2572</v>
          </cell>
          <cell r="J115">
            <v>0.05</v>
          </cell>
          <cell r="K115">
            <v>2.9721999999999998E-2</v>
          </cell>
          <cell r="L115">
            <v>611.46013486711627</v>
          </cell>
          <cell r="M115">
            <v>626</v>
          </cell>
          <cell r="O115">
            <v>3809.4601348671163</v>
          </cell>
          <cell r="P115">
            <v>626</v>
          </cell>
          <cell r="Q115">
            <v>8</v>
          </cell>
          <cell r="R115">
            <v>1.0743801652892562</v>
          </cell>
          <cell r="S115">
            <v>0.1</v>
          </cell>
          <cell r="T115">
            <v>0.1</v>
          </cell>
          <cell r="U115">
            <v>0.6</v>
          </cell>
          <cell r="V115">
            <v>3.5</v>
          </cell>
          <cell r="W115">
            <v>51.570247933884296</v>
          </cell>
          <cell r="X115">
            <v>5.1570247933884303</v>
          </cell>
          <cell r="Y115">
            <v>5.1570247933884303</v>
          </cell>
          <cell r="Z115">
            <v>30.942148760330575</v>
          </cell>
          <cell r="AA115">
            <v>3.5</v>
          </cell>
          <cell r="AB115">
            <v>96.326446280991732</v>
          </cell>
          <cell r="AC115">
            <v>16.513105076741439</v>
          </cell>
          <cell r="AD115">
            <v>56.727272727272727</v>
          </cell>
          <cell r="AE115">
            <v>39.599173553719005</v>
          </cell>
        </row>
        <row r="116">
          <cell r="A116">
            <v>3010</v>
          </cell>
          <cell r="B116">
            <v>1</v>
          </cell>
          <cell r="C116" t="str">
            <v>Equip hidropressió</v>
          </cell>
          <cell r="E116" t="str">
            <v>30 PINTADAS</v>
          </cell>
          <cell r="F116">
            <v>6</v>
          </cell>
          <cell r="G116">
            <v>6000</v>
          </cell>
          <cell r="H116">
            <v>8</v>
          </cell>
          <cell r="I116">
            <v>750</v>
          </cell>
          <cell r="J116">
            <v>0.05</v>
          </cell>
          <cell r="K116">
            <v>2.9721999999999998E-2</v>
          </cell>
          <cell r="L116">
            <v>178.33199999999999</v>
          </cell>
          <cell r="O116">
            <v>928.33199999999999</v>
          </cell>
          <cell r="P116">
            <v>0</v>
          </cell>
          <cell r="Q116">
            <v>1.5</v>
          </cell>
          <cell r="R116">
            <v>1.0743801652892562</v>
          </cell>
          <cell r="S116">
            <v>0.1</v>
          </cell>
          <cell r="T116">
            <v>0.1</v>
          </cell>
          <cell r="U116">
            <v>0.6</v>
          </cell>
          <cell r="V116">
            <v>2</v>
          </cell>
          <cell r="W116">
            <v>9.6694214876033051</v>
          </cell>
          <cell r="X116">
            <v>0.96694214876033058</v>
          </cell>
          <cell r="Y116">
            <v>0.96694214876033058</v>
          </cell>
          <cell r="Z116">
            <v>5.8016528925619832</v>
          </cell>
          <cell r="AA116">
            <v>2</v>
          </cell>
          <cell r="AB116">
            <v>19.404958677685947</v>
          </cell>
          <cell r="AC116">
            <v>3.3265643447461626</v>
          </cell>
          <cell r="AD116">
            <v>10.636363636363635</v>
          </cell>
          <cell r="AE116">
            <v>8.7685950413223139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8</v>
          </cell>
          <cell r="I117">
            <v>8272</v>
          </cell>
          <cell r="J117">
            <v>0.05</v>
          </cell>
          <cell r="K117">
            <v>2.9721999999999998E-2</v>
          </cell>
          <cell r="L117">
            <v>1966.7942657664948</v>
          </cell>
          <cell r="M117">
            <v>1405</v>
          </cell>
          <cell r="O117">
            <v>11643.794265766495</v>
          </cell>
          <cell r="P117">
            <v>1405</v>
          </cell>
          <cell r="Q117">
            <v>8</v>
          </cell>
          <cell r="R117">
            <v>1.0743801652892562</v>
          </cell>
          <cell r="S117">
            <v>0.1</v>
          </cell>
          <cell r="T117">
            <v>0.1</v>
          </cell>
          <cell r="U117">
            <v>0.6</v>
          </cell>
          <cell r="V117">
            <v>4</v>
          </cell>
          <cell r="W117">
            <v>51.570247933884296</v>
          </cell>
          <cell r="X117">
            <v>5.1570247933884303</v>
          </cell>
          <cell r="Y117">
            <v>5.1570247933884303</v>
          </cell>
          <cell r="Z117">
            <v>30.942148760330575</v>
          </cell>
          <cell r="AA117">
            <v>4</v>
          </cell>
          <cell r="AB117">
            <v>96.826446280991732</v>
          </cell>
          <cell r="AC117">
            <v>16.598819362455725</v>
          </cell>
          <cell r="AD117">
            <v>56.727272727272727</v>
          </cell>
          <cell r="AE117">
            <v>40.099173553719005</v>
          </cell>
        </row>
        <row r="118">
          <cell r="A118">
            <v>3020</v>
          </cell>
          <cell r="C118" t="str">
            <v>Vehicle amb equip hidropressió</v>
          </cell>
          <cell r="E118" t="str">
            <v>30 PINTADAS</v>
          </cell>
          <cell r="F118">
            <v>6</v>
          </cell>
          <cell r="G118">
            <v>30000</v>
          </cell>
          <cell r="H118">
            <v>8</v>
          </cell>
          <cell r="I118">
            <v>3750</v>
          </cell>
          <cell r="J118">
            <v>0.05</v>
          </cell>
          <cell r="K118">
            <v>2.9721999999999998E-2</v>
          </cell>
          <cell r="L118">
            <v>891.66</v>
          </cell>
          <cell r="M118">
            <v>1405</v>
          </cell>
          <cell r="O118">
            <v>6046.66</v>
          </cell>
          <cell r="P118">
            <v>1405</v>
          </cell>
          <cell r="Q118">
            <v>1</v>
          </cell>
          <cell r="R118">
            <v>1.0743801652892562</v>
          </cell>
          <cell r="S118">
            <v>0.1</v>
          </cell>
          <cell r="T118">
            <v>0.1</v>
          </cell>
          <cell r="U118">
            <v>0.6</v>
          </cell>
          <cell r="V118">
            <v>3</v>
          </cell>
          <cell r="W118">
            <v>6.446280991735537</v>
          </cell>
          <cell r="X118">
            <v>0.64462809917355379</v>
          </cell>
          <cell r="Y118">
            <v>0.64462809917355379</v>
          </cell>
          <cell r="Z118">
            <v>3.8677685950413219</v>
          </cell>
          <cell r="AA118">
            <v>3</v>
          </cell>
          <cell r="AB118">
            <v>14.603305785123966</v>
          </cell>
          <cell r="AC118">
            <v>2.5034238488783944</v>
          </cell>
          <cell r="AD118">
            <v>7.0909090909090908</v>
          </cell>
          <cell r="AE118">
            <v>7.5123966942148757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8</v>
          </cell>
          <cell r="I119">
            <v>15060</v>
          </cell>
          <cell r="J119">
            <v>0.05</v>
          </cell>
          <cell r="K119">
            <v>2.9721999999999998E-2</v>
          </cell>
          <cell r="L119">
            <v>3580.9638554216867</v>
          </cell>
          <cell r="M119">
            <v>1405</v>
          </cell>
          <cell r="O119">
            <v>20045.963855421687</v>
          </cell>
          <cell r="P119">
            <v>1405</v>
          </cell>
          <cell r="Q119">
            <v>10</v>
          </cell>
          <cell r="R119">
            <v>1.0743801652892562</v>
          </cell>
          <cell r="S119">
            <v>0.1</v>
          </cell>
          <cell r="T119">
            <v>0.1</v>
          </cell>
          <cell r="U119">
            <v>0.7</v>
          </cell>
          <cell r="V119">
            <v>10.818217878908081</v>
          </cell>
          <cell r="W119">
            <v>64.462809917355372</v>
          </cell>
          <cell r="X119">
            <v>6.4462809917355379</v>
          </cell>
          <cell r="Y119">
            <v>6.4462809917355379</v>
          </cell>
          <cell r="Z119">
            <v>45.123966942148755</v>
          </cell>
          <cell r="AA119">
            <v>10.818217878908081</v>
          </cell>
          <cell r="AB119">
            <v>133.29755672188327</v>
          </cell>
          <cell r="AC119">
            <v>22.851009723751417</v>
          </cell>
          <cell r="AD119">
            <v>70.909090909090907</v>
          </cell>
          <cell r="AE119">
            <v>62.388465812792369</v>
          </cell>
        </row>
        <row r="120">
          <cell r="A120">
            <v>3030</v>
          </cell>
          <cell r="B120">
            <v>1</v>
          </cell>
          <cell r="C120" t="str">
            <v>Jornada d'equip especial pintades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0.05</v>
          </cell>
          <cell r="K120">
            <v>0.05</v>
          </cell>
          <cell r="L120">
            <v>0</v>
          </cell>
          <cell r="O120">
            <v>0</v>
          </cell>
          <cell r="P120">
            <v>0</v>
          </cell>
          <cell r="S120">
            <v>0.27</v>
          </cell>
          <cell r="T120">
            <v>0.57999999999999996</v>
          </cell>
          <cell r="U120">
            <v>0.43</v>
          </cell>
          <cell r="V120">
            <v>350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350</v>
          </cell>
          <cell r="AB120">
            <v>350</v>
          </cell>
          <cell r="AC120">
            <v>60</v>
          </cell>
          <cell r="AD120">
            <v>0</v>
          </cell>
          <cell r="AE120">
            <v>350</v>
          </cell>
        </row>
        <row r="121">
          <cell r="A121">
            <v>3031</v>
          </cell>
          <cell r="B121">
            <v>1</v>
          </cell>
          <cell r="C121" t="str">
            <v>Bossa d'hores (1 Cond+1 Peó net.)</v>
          </cell>
          <cell r="E121" t="str">
            <v>30 PINTADAS</v>
          </cell>
          <cell r="F121">
            <v>6</v>
          </cell>
          <cell r="G121">
            <v>0</v>
          </cell>
          <cell r="H121">
            <v>1</v>
          </cell>
          <cell r="I121">
            <v>0</v>
          </cell>
          <cell r="J121">
            <v>0.05</v>
          </cell>
          <cell r="K121">
            <v>0.05</v>
          </cell>
          <cell r="L121">
            <v>0</v>
          </cell>
          <cell r="O121">
            <v>0</v>
          </cell>
          <cell r="P121">
            <v>0</v>
          </cell>
          <cell r="S121">
            <v>0.27</v>
          </cell>
          <cell r="T121">
            <v>0.57999999999999996</v>
          </cell>
          <cell r="U121">
            <v>0.43</v>
          </cell>
          <cell r="V121">
            <v>311.89823529411768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311.89823529411768</v>
          </cell>
          <cell r="AB121">
            <v>311.89823529411768</v>
          </cell>
          <cell r="AC121">
            <v>53.468268907563036</v>
          </cell>
          <cell r="AD121">
            <v>0</v>
          </cell>
          <cell r="AE121">
            <v>311.89823529411768</v>
          </cell>
        </row>
        <row r="122">
          <cell r="A122">
            <v>3032</v>
          </cell>
          <cell r="B122">
            <v>1</v>
          </cell>
          <cell r="C122" t="str">
            <v>Jornades emergència de Brigada d'Intervenció Immediata</v>
          </cell>
          <cell r="E122" t="str">
            <v>30 PINTADAS</v>
          </cell>
          <cell r="F122">
            <v>6</v>
          </cell>
          <cell r="G122">
            <v>0</v>
          </cell>
          <cell r="H122">
            <v>1</v>
          </cell>
          <cell r="I122">
            <v>0</v>
          </cell>
          <cell r="J122">
            <v>0.05</v>
          </cell>
          <cell r="K122">
            <v>0.05</v>
          </cell>
          <cell r="L122">
            <v>0</v>
          </cell>
          <cell r="O122">
            <v>0</v>
          </cell>
          <cell r="P122">
            <v>0</v>
          </cell>
          <cell r="S122">
            <v>0.27</v>
          </cell>
          <cell r="T122">
            <v>0.57999999999999996</v>
          </cell>
          <cell r="U122">
            <v>0.43</v>
          </cell>
          <cell r="V122">
            <v>311.89823529411768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311.89823529411768</v>
          </cell>
          <cell r="AB122">
            <v>311.89823529411768</v>
          </cell>
          <cell r="AC122">
            <v>53.468268907563036</v>
          </cell>
          <cell r="AD122">
            <v>0</v>
          </cell>
          <cell r="AE122">
            <v>311.89823529411768</v>
          </cell>
        </row>
        <row r="123">
          <cell r="A123">
            <v>3033</v>
          </cell>
          <cell r="B123">
            <v>1</v>
          </cell>
          <cell r="C123" t="str">
            <v>Jornades recollida de fulla</v>
          </cell>
          <cell r="E123" t="str">
            <v>30 PINTADAS</v>
          </cell>
          <cell r="F123">
            <v>6</v>
          </cell>
          <cell r="G123">
            <v>0</v>
          </cell>
          <cell r="H123">
            <v>1</v>
          </cell>
          <cell r="I123">
            <v>0</v>
          </cell>
          <cell r="J123">
            <v>0.05</v>
          </cell>
          <cell r="K123">
            <v>0.05</v>
          </cell>
          <cell r="L123">
            <v>0</v>
          </cell>
          <cell r="O123">
            <v>0</v>
          </cell>
          <cell r="P123">
            <v>0</v>
          </cell>
          <cell r="S123">
            <v>0.27</v>
          </cell>
          <cell r="T123">
            <v>0.57999999999999996</v>
          </cell>
          <cell r="U123">
            <v>0.43</v>
          </cell>
          <cell r="V123">
            <v>520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520</v>
          </cell>
          <cell r="AB123">
            <v>520</v>
          </cell>
          <cell r="AC123">
            <v>89.142857142857153</v>
          </cell>
          <cell r="AD123">
            <v>0</v>
          </cell>
          <cell r="AE123">
            <v>520</v>
          </cell>
        </row>
        <row r="124">
          <cell r="A124">
            <v>3035</v>
          </cell>
          <cell r="C124" t="str">
            <v>Remolque de limpieza SUMI-150</v>
          </cell>
          <cell r="E124" t="str">
            <v>30 PINTADAS</v>
          </cell>
          <cell r="F124">
            <v>6</v>
          </cell>
          <cell r="G124">
            <v>13245.173271789696</v>
          </cell>
          <cell r="H124">
            <v>8</v>
          </cell>
          <cell r="I124">
            <v>1656</v>
          </cell>
          <cell r="J124">
            <v>0.05</v>
          </cell>
          <cell r="K124">
            <v>2.9721999999999998E-2</v>
          </cell>
          <cell r="L124">
            <v>393.67303998413331</v>
          </cell>
          <cell r="O124">
            <v>2049.6730399841335</v>
          </cell>
          <cell r="P124">
            <v>0</v>
          </cell>
          <cell r="Q124">
            <v>7</v>
          </cell>
          <cell r="R124">
            <v>1.0743801652892562</v>
          </cell>
          <cell r="S124">
            <v>0</v>
          </cell>
          <cell r="T124">
            <v>0.1</v>
          </cell>
          <cell r="U124">
            <v>0.6</v>
          </cell>
          <cell r="V124">
            <v>1.5025302609594557</v>
          </cell>
          <cell r="W124">
            <v>45.123966942148762</v>
          </cell>
          <cell r="X124">
            <v>0</v>
          </cell>
          <cell r="Y124">
            <v>4.5123966942148765</v>
          </cell>
          <cell r="Z124">
            <v>27.074380165289256</v>
          </cell>
          <cell r="AA124">
            <v>1.5025302609594557</v>
          </cell>
          <cell r="AB124">
            <v>78.213274062612356</v>
          </cell>
          <cell r="AC124">
            <v>13.407989839304976</v>
          </cell>
          <cell r="AD124">
            <v>45.123966942148762</v>
          </cell>
          <cell r="AE124">
            <v>33.089307120463587</v>
          </cell>
        </row>
        <row r="125">
          <cell r="A125">
            <v>3040</v>
          </cell>
          <cell r="C125" t="str">
            <v>Remolque con cesta elevadora trabajos en altura</v>
          </cell>
          <cell r="E125" t="str">
            <v>30 PINTADAS</v>
          </cell>
          <cell r="F125">
            <v>6</v>
          </cell>
          <cell r="H125">
            <v>8</v>
          </cell>
          <cell r="I125">
            <v>0</v>
          </cell>
          <cell r="J125">
            <v>0.05</v>
          </cell>
          <cell r="K125">
            <v>2.9721999999999998E-2</v>
          </cell>
          <cell r="L125">
            <v>0</v>
          </cell>
          <cell r="O125">
            <v>0</v>
          </cell>
          <cell r="P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18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18</v>
          </cell>
          <cell r="AB125">
            <v>18</v>
          </cell>
          <cell r="AC125">
            <v>3.0857142857142859</v>
          </cell>
          <cell r="AD125">
            <v>0</v>
          </cell>
          <cell r="AE125">
            <v>18</v>
          </cell>
        </row>
        <row r="126">
          <cell r="A126">
            <v>3045</v>
          </cell>
          <cell r="C126" t="str">
            <v>Maquina quita CHICLES sobre remolque</v>
          </cell>
          <cell r="E126" t="str">
            <v>30 PINTADAS</v>
          </cell>
          <cell r="F126">
            <v>6</v>
          </cell>
          <cell r="G126">
            <v>30950</v>
          </cell>
          <cell r="H126">
            <v>8</v>
          </cell>
          <cell r="I126">
            <v>3869</v>
          </cell>
          <cell r="J126">
            <v>0.05</v>
          </cell>
          <cell r="K126">
            <v>2.9721999999999998E-2</v>
          </cell>
          <cell r="L126">
            <v>919.89589999999998</v>
          </cell>
          <cell r="O126">
            <v>4788.8958999999995</v>
          </cell>
          <cell r="P126">
            <v>0</v>
          </cell>
          <cell r="Q126">
            <v>4</v>
          </cell>
          <cell r="R126">
            <v>1.0743801652892562</v>
          </cell>
          <cell r="S126">
            <v>0.2</v>
          </cell>
          <cell r="T126">
            <v>0.05</v>
          </cell>
          <cell r="U126">
            <v>0.8</v>
          </cell>
          <cell r="W126">
            <v>25.785123966942148</v>
          </cell>
          <cell r="X126">
            <v>5.1570247933884303</v>
          </cell>
          <cell r="Y126">
            <v>1.2892561983471076</v>
          </cell>
          <cell r="Z126">
            <v>20.628099173553721</v>
          </cell>
          <cell r="AA126">
            <v>0</v>
          </cell>
          <cell r="AB126">
            <v>52.859504132231407</v>
          </cell>
          <cell r="AC126">
            <v>9.0616292798110987</v>
          </cell>
          <cell r="AD126">
            <v>30.942148760330578</v>
          </cell>
          <cell r="AE126">
            <v>21.917355371900829</v>
          </cell>
        </row>
        <row r="127">
          <cell r="A127">
            <v>3500</v>
          </cell>
          <cell r="C127" t="str">
            <v>Vehículo Aspirador - Impulsor de  9.000 lts. (Diesel)</v>
          </cell>
          <cell r="E127" t="str">
            <v>35 ALCANTAR.</v>
          </cell>
          <cell r="F127">
            <v>6</v>
          </cell>
          <cell r="G127">
            <v>115415.69002199706</v>
          </cell>
          <cell r="H127">
            <v>8</v>
          </cell>
          <cell r="I127">
            <v>14427</v>
          </cell>
          <cell r="J127">
            <v>0.05</v>
          </cell>
          <cell r="K127">
            <v>2.9721999999999998E-2</v>
          </cell>
          <cell r="L127">
            <v>3430.3851388337962</v>
          </cell>
          <cell r="M127">
            <v>1660</v>
          </cell>
          <cell r="O127">
            <v>19517.385138833797</v>
          </cell>
          <cell r="P127">
            <v>1660</v>
          </cell>
          <cell r="Q127">
            <v>8</v>
          </cell>
          <cell r="R127">
            <v>1.0743801652892562</v>
          </cell>
          <cell r="S127">
            <v>0.1</v>
          </cell>
          <cell r="T127">
            <v>0.2</v>
          </cell>
          <cell r="U127">
            <v>0.6</v>
          </cell>
          <cell r="V127">
            <v>0</v>
          </cell>
          <cell r="W127">
            <v>51.570247933884296</v>
          </cell>
          <cell r="X127">
            <v>5.1570247933884303</v>
          </cell>
          <cell r="Y127">
            <v>10.314049586776861</v>
          </cell>
          <cell r="Z127">
            <v>30.942148760330575</v>
          </cell>
          <cell r="AA127">
            <v>0</v>
          </cell>
          <cell r="AB127">
            <v>97.983471074380162</v>
          </cell>
          <cell r="AC127">
            <v>16.797166469893742</v>
          </cell>
          <cell r="AD127">
            <v>56.727272727272727</v>
          </cell>
          <cell r="AE127">
            <v>41.256198347107436</v>
          </cell>
        </row>
        <row r="128">
          <cell r="A128">
            <v>3505</v>
          </cell>
          <cell r="C128" t="str">
            <v>Vehículo Aspirador - Impulsor de  8.000 lts. (Diesel)</v>
          </cell>
          <cell r="E128" t="str">
            <v>35 ALCANTAR.</v>
          </cell>
          <cell r="F128">
            <v>6</v>
          </cell>
          <cell r="G128">
            <v>0</v>
          </cell>
          <cell r="H128">
            <v>8</v>
          </cell>
          <cell r="I128">
            <v>0</v>
          </cell>
          <cell r="J128">
            <v>0.05</v>
          </cell>
          <cell r="K128">
            <v>2.9721999999999998E-2</v>
          </cell>
          <cell r="L128">
            <v>0</v>
          </cell>
          <cell r="M128">
            <v>1660</v>
          </cell>
          <cell r="O128">
            <v>1660</v>
          </cell>
          <cell r="P128">
            <v>1660</v>
          </cell>
          <cell r="Q128">
            <v>8</v>
          </cell>
          <cell r="R128">
            <v>1.0743801652892562</v>
          </cell>
          <cell r="S128">
            <v>0.1</v>
          </cell>
          <cell r="T128">
            <v>0.2</v>
          </cell>
          <cell r="U128">
            <v>0.6</v>
          </cell>
          <cell r="V128">
            <v>0</v>
          </cell>
          <cell r="W128">
            <v>51.570247933884296</v>
          </cell>
          <cell r="X128">
            <v>5.1570247933884303</v>
          </cell>
          <cell r="Y128">
            <v>10.314049586776861</v>
          </cell>
          <cell r="Z128">
            <v>30.942148760330575</v>
          </cell>
          <cell r="AA128">
            <v>0</v>
          </cell>
          <cell r="AB128">
            <v>97.983471074380162</v>
          </cell>
          <cell r="AC128">
            <v>16.797166469893742</v>
          </cell>
          <cell r="AD128">
            <v>56.727272727272727</v>
          </cell>
          <cell r="AE128">
            <v>41.256198347107436</v>
          </cell>
        </row>
        <row r="129">
          <cell r="A129">
            <v>3510</v>
          </cell>
          <cell r="C129" t="str">
            <v>Vehículo Aspirador  alto vacio VAC - ALL de 10 m3 (Diesel)</v>
          </cell>
          <cell r="E129" t="str">
            <v>35 ALCANTAR.</v>
          </cell>
          <cell r="F129">
            <v>6</v>
          </cell>
          <cell r="G129">
            <v>0</v>
          </cell>
          <cell r="H129">
            <v>8</v>
          </cell>
          <cell r="I129">
            <v>0</v>
          </cell>
          <cell r="J129">
            <v>0.05</v>
          </cell>
          <cell r="K129">
            <v>2.9721999999999998E-2</v>
          </cell>
          <cell r="L129">
            <v>0</v>
          </cell>
          <cell r="M129">
            <v>1660</v>
          </cell>
          <cell r="O129">
            <v>1660</v>
          </cell>
          <cell r="P129">
            <v>1660</v>
          </cell>
          <cell r="Q129">
            <v>12</v>
          </cell>
          <cell r="R129">
            <v>1.0743801652892562</v>
          </cell>
          <cell r="S129">
            <v>0.15</v>
          </cell>
          <cell r="T129">
            <v>0.25</v>
          </cell>
          <cell r="U129">
            <v>0.65</v>
          </cell>
          <cell r="V129">
            <v>0</v>
          </cell>
          <cell r="W129">
            <v>77.355371900826441</v>
          </cell>
          <cell r="X129">
            <v>11.603305785123966</v>
          </cell>
          <cell r="Y129">
            <v>19.33884297520661</v>
          </cell>
          <cell r="Z129">
            <v>50.280991735537185</v>
          </cell>
          <cell r="AA129">
            <v>0</v>
          </cell>
          <cell r="AB129">
            <v>158.57851239669421</v>
          </cell>
          <cell r="AC129">
            <v>27.184887839433294</v>
          </cell>
          <cell r="AD129">
            <v>88.958677685950406</v>
          </cell>
          <cell r="AE129">
            <v>69.619834710743788</v>
          </cell>
        </row>
        <row r="130">
          <cell r="A130">
            <v>3515</v>
          </cell>
          <cell r="C130" t="str">
            <v>Furgón con Equipo inspección de alcantarillado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8</v>
          </cell>
          <cell r="I130">
            <v>0</v>
          </cell>
          <cell r="J130">
            <v>0.05</v>
          </cell>
          <cell r="K130">
            <v>2.9721999999999998E-2</v>
          </cell>
          <cell r="L130">
            <v>0</v>
          </cell>
          <cell r="M130">
            <v>1405</v>
          </cell>
          <cell r="O130">
            <v>1405</v>
          </cell>
          <cell r="P130">
            <v>1405</v>
          </cell>
          <cell r="Q130">
            <v>3</v>
          </cell>
          <cell r="R130">
            <v>1.0743801652892562</v>
          </cell>
          <cell r="S130">
            <v>0.1</v>
          </cell>
          <cell r="T130">
            <v>0.2</v>
          </cell>
          <cell r="U130">
            <v>0.8</v>
          </cell>
          <cell r="V130">
            <v>0</v>
          </cell>
          <cell r="W130">
            <v>19.33884297520661</v>
          </cell>
          <cell r="X130">
            <v>1.9338842975206612</v>
          </cell>
          <cell r="Y130">
            <v>3.8677685950413223</v>
          </cell>
          <cell r="Z130">
            <v>15.471074380165289</v>
          </cell>
          <cell r="AA130">
            <v>0</v>
          </cell>
          <cell r="AB130">
            <v>40.611570247933884</v>
          </cell>
          <cell r="AC130">
            <v>6.9619834710743804</v>
          </cell>
          <cell r="AD130">
            <v>21.27272727272727</v>
          </cell>
          <cell r="AE130">
            <v>19.33884297520661</v>
          </cell>
        </row>
        <row r="131">
          <cell r="A131">
            <v>3520</v>
          </cell>
          <cell r="C131" t="str">
            <v>Equipo portátil inspección de alcantarillado</v>
          </cell>
          <cell r="E131" t="str">
            <v>35 ALCANTAR.</v>
          </cell>
          <cell r="F131">
            <v>6</v>
          </cell>
          <cell r="G131">
            <v>0</v>
          </cell>
          <cell r="H131">
            <v>8</v>
          </cell>
          <cell r="I131">
            <v>0</v>
          </cell>
          <cell r="J131">
            <v>0.05</v>
          </cell>
          <cell r="K131">
            <v>2.9721999999999998E-2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2</v>
          </cell>
          <cell r="R131">
            <v>1.0743801652892562</v>
          </cell>
          <cell r="S131">
            <v>0.1</v>
          </cell>
          <cell r="T131">
            <v>0.2</v>
          </cell>
          <cell r="U131">
            <v>0.8</v>
          </cell>
          <cell r="V131">
            <v>0</v>
          </cell>
          <cell r="W131">
            <v>12.892561983471074</v>
          </cell>
          <cell r="X131">
            <v>1.2892561983471076</v>
          </cell>
          <cell r="Y131">
            <v>2.5785123966942152</v>
          </cell>
          <cell r="Z131">
            <v>10.314049586776861</v>
          </cell>
          <cell r="AA131">
            <v>0</v>
          </cell>
          <cell r="AB131">
            <v>27.074380165289256</v>
          </cell>
          <cell r="AC131">
            <v>4.641322314049587</v>
          </cell>
          <cell r="AD131">
            <v>14.181818181818182</v>
          </cell>
          <cell r="AE131">
            <v>12.892561983471076</v>
          </cell>
        </row>
        <row r="132">
          <cell r="A132">
            <v>3525</v>
          </cell>
          <cell r="C132" t="str">
            <v>Vehículo Aspirador - Impulsor de 10.000 lts. (Diesel)</v>
          </cell>
          <cell r="E132" t="str">
            <v>35 ALCANTAR.</v>
          </cell>
          <cell r="F132">
            <v>6</v>
          </cell>
          <cell r="G132">
            <v>22087.194836103998</v>
          </cell>
          <cell r="H132">
            <v>8</v>
          </cell>
          <cell r="I132">
            <v>2761</v>
          </cell>
          <cell r="J132">
            <v>0.05</v>
          </cell>
          <cell r="K132">
            <v>2.9721999999999998E-2</v>
          </cell>
          <cell r="L132">
            <v>656.47560491868296</v>
          </cell>
          <cell r="M132">
            <v>1910</v>
          </cell>
          <cell r="O132">
            <v>5327.4756049186835</v>
          </cell>
          <cell r="P132">
            <v>1910</v>
          </cell>
          <cell r="Q132">
            <v>9</v>
          </cell>
          <cell r="R132">
            <v>1.0743801652892562</v>
          </cell>
          <cell r="S132">
            <v>0.1</v>
          </cell>
          <cell r="T132">
            <v>0.2</v>
          </cell>
          <cell r="U132">
            <v>0.6</v>
          </cell>
          <cell r="V132">
            <v>0</v>
          </cell>
          <cell r="W132">
            <v>58.016528925619831</v>
          </cell>
          <cell r="X132">
            <v>5.8016528925619832</v>
          </cell>
          <cell r="Y132">
            <v>11.603305785123966</v>
          </cell>
          <cell r="Z132">
            <v>34.809917355371894</v>
          </cell>
          <cell r="AA132">
            <v>0</v>
          </cell>
          <cell r="AB132">
            <v>110.23140495867767</v>
          </cell>
          <cell r="AC132">
            <v>18.89681227863046</v>
          </cell>
          <cell r="AD132">
            <v>63.818181818181813</v>
          </cell>
          <cell r="AE132">
            <v>46.413223140495859</v>
          </cell>
        </row>
        <row r="133">
          <cell r="A133">
            <v>3530</v>
          </cell>
          <cell r="C133" t="str">
            <v>Vehículo Aspirador - Impulsor de 12.000 lts. (Diesel)</v>
          </cell>
          <cell r="E133" t="str">
            <v>35 ALCANTAR.</v>
          </cell>
          <cell r="F133">
            <v>6</v>
          </cell>
          <cell r="G133">
            <v>0</v>
          </cell>
          <cell r="H133">
            <v>8</v>
          </cell>
          <cell r="I133">
            <v>0</v>
          </cell>
          <cell r="J133">
            <v>0.05</v>
          </cell>
          <cell r="K133">
            <v>2.9721999999999998E-2</v>
          </cell>
          <cell r="L133">
            <v>0</v>
          </cell>
          <cell r="M133">
            <v>1910</v>
          </cell>
          <cell r="O133">
            <v>1910</v>
          </cell>
          <cell r="P133">
            <v>1910</v>
          </cell>
          <cell r="Q133">
            <v>10</v>
          </cell>
          <cell r="R133">
            <v>1.0743801652892562</v>
          </cell>
          <cell r="S133">
            <v>0.1</v>
          </cell>
          <cell r="T133">
            <v>0.2</v>
          </cell>
          <cell r="U133">
            <v>0.6</v>
          </cell>
          <cell r="W133">
            <v>64.462809917355372</v>
          </cell>
          <cell r="X133">
            <v>6.4462809917355379</v>
          </cell>
          <cell r="Y133">
            <v>12.892561983471076</v>
          </cell>
          <cell r="Z133">
            <v>38.67768595041322</v>
          </cell>
          <cell r="AA133">
            <v>0</v>
          </cell>
          <cell r="AB133">
            <v>122.4793388429752</v>
          </cell>
          <cell r="AC133">
            <v>20.996458087367177</v>
          </cell>
          <cell r="AD133">
            <v>70.909090909090907</v>
          </cell>
          <cell r="AE133">
            <v>51.570247933884296</v>
          </cell>
        </row>
        <row r="134">
          <cell r="A134">
            <v>3535</v>
          </cell>
          <cell r="C134" t="str">
            <v>Vehículo Aspirador - Impulsor de  4.000 lts. (Diesel)</v>
          </cell>
          <cell r="E134" t="str">
            <v>35 ALCANTAR.</v>
          </cell>
          <cell r="F134">
            <v>6</v>
          </cell>
          <cell r="G134">
            <v>0</v>
          </cell>
          <cell r="H134">
            <v>8</v>
          </cell>
          <cell r="I134">
            <v>0</v>
          </cell>
          <cell r="J134">
            <v>0.05</v>
          </cell>
          <cell r="K134">
            <v>2.9721999999999998E-2</v>
          </cell>
          <cell r="L134">
            <v>0</v>
          </cell>
          <cell r="M134">
            <v>1405</v>
          </cell>
          <cell r="O134">
            <v>1405</v>
          </cell>
          <cell r="P134">
            <v>1405</v>
          </cell>
          <cell r="Q134">
            <v>6</v>
          </cell>
          <cell r="R134">
            <v>1.0743801652892562</v>
          </cell>
          <cell r="S134">
            <v>0.1</v>
          </cell>
          <cell r="T134">
            <v>0.2</v>
          </cell>
          <cell r="U134">
            <v>0.6</v>
          </cell>
          <cell r="V134">
            <v>0</v>
          </cell>
          <cell r="W134">
            <v>38.67768595041322</v>
          </cell>
          <cell r="X134">
            <v>3.8677685950413223</v>
          </cell>
          <cell r="Y134">
            <v>7.7355371900826446</v>
          </cell>
          <cell r="Z134">
            <v>23.206611570247933</v>
          </cell>
          <cell r="AA134">
            <v>0</v>
          </cell>
          <cell r="AB134">
            <v>73.487603305785115</v>
          </cell>
          <cell r="AC134">
            <v>12.597874852420306</v>
          </cell>
          <cell r="AD134">
            <v>42.54545454545454</v>
          </cell>
          <cell r="AE134">
            <v>30.942148760330578</v>
          </cell>
        </row>
        <row r="135">
          <cell r="A135">
            <v>3540</v>
          </cell>
          <cell r="C135" t="str">
            <v>Hora de Inspección con cámara de TV</v>
          </cell>
          <cell r="E135" t="str">
            <v>35 ALCANTAR.</v>
          </cell>
          <cell r="G135">
            <v>0</v>
          </cell>
          <cell r="H135">
            <v>1</v>
          </cell>
          <cell r="I135">
            <v>0</v>
          </cell>
          <cell r="J135">
            <v>0.05</v>
          </cell>
          <cell r="K135">
            <v>0.05</v>
          </cell>
          <cell r="L135">
            <v>0</v>
          </cell>
          <cell r="N135">
            <v>70</v>
          </cell>
          <cell r="O135">
            <v>70</v>
          </cell>
          <cell r="P135">
            <v>70</v>
          </cell>
          <cell r="Q135">
            <v>0.9</v>
          </cell>
          <cell r="R135">
            <v>1.0743801652892562</v>
          </cell>
          <cell r="S135">
            <v>0.25</v>
          </cell>
          <cell r="T135">
            <v>0.6</v>
          </cell>
          <cell r="U135">
            <v>2.5</v>
          </cell>
          <cell r="V135">
            <v>90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90</v>
          </cell>
          <cell r="AB135">
            <v>90</v>
          </cell>
          <cell r="AC135">
            <v>15.428571428571429</v>
          </cell>
          <cell r="AD135">
            <v>0</v>
          </cell>
          <cell r="AE135">
            <v>90</v>
          </cell>
        </row>
        <row r="136">
          <cell r="A136">
            <v>3545</v>
          </cell>
          <cell r="C136" t="str">
            <v>Jornada de Inspección con cámara de TV</v>
          </cell>
          <cell r="E136" t="str">
            <v>35 ALCANTAR.</v>
          </cell>
          <cell r="G136">
            <v>0</v>
          </cell>
          <cell r="H136">
            <v>1</v>
          </cell>
          <cell r="I136">
            <v>0</v>
          </cell>
          <cell r="J136">
            <v>0.05</v>
          </cell>
          <cell r="K136">
            <v>0.05</v>
          </cell>
          <cell r="L136">
            <v>0</v>
          </cell>
          <cell r="O136">
            <v>0</v>
          </cell>
          <cell r="P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270.45544697270202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270.45544697270202</v>
          </cell>
          <cell r="AB136">
            <v>270.45544697270202</v>
          </cell>
          <cell r="AC136">
            <v>46.36379090960606</v>
          </cell>
          <cell r="AD136">
            <v>0</v>
          </cell>
          <cell r="AE136">
            <v>270.45544697270202</v>
          </cell>
        </row>
        <row r="137">
          <cell r="A137">
            <v>4000</v>
          </cell>
          <cell r="C137" t="str">
            <v>C.Trasera: Recolector 05 m3 RC 108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8</v>
          </cell>
          <cell r="I137">
            <v>11188</v>
          </cell>
          <cell r="J137">
            <v>0.05</v>
          </cell>
          <cell r="K137">
            <v>2.9721999999999998E-2</v>
          </cell>
          <cell r="L137">
            <v>2660.3349402816343</v>
          </cell>
          <cell r="M137">
            <v>1405</v>
          </cell>
          <cell r="O137">
            <v>15253.334940281635</v>
          </cell>
          <cell r="P137">
            <v>1405</v>
          </cell>
          <cell r="Q137">
            <v>0.35</v>
          </cell>
          <cell r="R137">
            <v>1.0743801652892562</v>
          </cell>
          <cell r="S137">
            <v>0.1</v>
          </cell>
          <cell r="T137">
            <v>0.15</v>
          </cell>
          <cell r="U137">
            <v>0.9</v>
          </cell>
          <cell r="V137">
            <v>0</v>
          </cell>
          <cell r="W137">
            <v>30.082644628099175</v>
          </cell>
          <cell r="X137">
            <v>3.0082644628099175</v>
          </cell>
          <cell r="Y137">
            <v>4.5123966942148757</v>
          </cell>
          <cell r="Z137">
            <v>27.074380165289259</v>
          </cell>
          <cell r="AA137">
            <v>0</v>
          </cell>
          <cell r="AB137">
            <v>64.677685950413235</v>
          </cell>
          <cell r="AC137">
            <v>11.087603305785127</v>
          </cell>
          <cell r="AD137">
            <v>33.090909090909093</v>
          </cell>
          <cell r="AE137">
            <v>31.586776859504134</v>
          </cell>
        </row>
        <row r="138">
          <cell r="A138">
            <v>4005</v>
          </cell>
          <cell r="C138" t="str">
            <v>C.Trasera: Recolector 06 m3 MINIMATIC</v>
          </cell>
          <cell r="E138" t="str">
            <v>40 RECOLECTOR</v>
          </cell>
          <cell r="F138">
            <v>80</v>
          </cell>
          <cell r="G138">
            <v>89507.265334823853</v>
          </cell>
          <cell r="H138">
            <v>8</v>
          </cell>
          <cell r="I138">
            <v>11188</v>
          </cell>
          <cell r="J138">
            <v>0.05</v>
          </cell>
          <cell r="K138">
            <v>2.9721999999999998E-2</v>
          </cell>
          <cell r="L138">
            <v>2660.3349402816343</v>
          </cell>
          <cell r="M138">
            <v>1405</v>
          </cell>
          <cell r="O138">
            <v>15253.334940281635</v>
          </cell>
          <cell r="P138">
            <v>1405</v>
          </cell>
          <cell r="Q138">
            <v>0.4</v>
          </cell>
          <cell r="R138">
            <v>1.0743801652892562</v>
          </cell>
          <cell r="S138">
            <v>0.1</v>
          </cell>
          <cell r="T138">
            <v>0.15</v>
          </cell>
          <cell r="U138">
            <v>0.9</v>
          </cell>
          <cell r="V138">
            <v>0</v>
          </cell>
          <cell r="W138">
            <v>34.380165289256198</v>
          </cell>
          <cell r="X138">
            <v>3.4380165289256199</v>
          </cell>
          <cell r="Y138">
            <v>5.1570247933884295</v>
          </cell>
          <cell r="Z138">
            <v>30.942148760330578</v>
          </cell>
          <cell r="AA138">
            <v>0</v>
          </cell>
          <cell r="AB138">
            <v>73.917355371900825</v>
          </cell>
          <cell r="AC138">
            <v>12.671546635182999</v>
          </cell>
          <cell r="AD138">
            <v>37.81818181818182</v>
          </cell>
          <cell r="AE138">
            <v>36.099173553719005</v>
          </cell>
        </row>
        <row r="139">
          <cell r="A139">
            <v>4010</v>
          </cell>
          <cell r="C139" t="str">
            <v>C.Trasera: Recolector 07 m3 MINIMATIC</v>
          </cell>
          <cell r="E139" t="str">
            <v>40 RECOLECTOR</v>
          </cell>
          <cell r="F139">
            <v>80</v>
          </cell>
          <cell r="G139">
            <v>89507.265334823853</v>
          </cell>
          <cell r="H139">
            <v>8</v>
          </cell>
          <cell r="I139">
            <v>11188</v>
          </cell>
          <cell r="J139">
            <v>0.05</v>
          </cell>
          <cell r="K139">
            <v>2.9721999999999998E-2</v>
          </cell>
          <cell r="L139">
            <v>2660.3349402816343</v>
          </cell>
          <cell r="M139">
            <v>1660</v>
          </cell>
          <cell r="O139">
            <v>15508.334940281635</v>
          </cell>
          <cell r="P139">
            <v>1660</v>
          </cell>
          <cell r="Q139">
            <v>0.42</v>
          </cell>
          <cell r="R139">
            <v>1.0743801652892562</v>
          </cell>
          <cell r="S139">
            <v>0.1</v>
          </cell>
          <cell r="T139">
            <v>0.15</v>
          </cell>
          <cell r="U139">
            <v>0.9</v>
          </cell>
          <cell r="V139">
            <v>0</v>
          </cell>
          <cell r="W139">
            <v>36.099173553719012</v>
          </cell>
          <cell r="X139">
            <v>3.6099173553719015</v>
          </cell>
          <cell r="Y139">
            <v>5.414876033057852</v>
          </cell>
          <cell r="Z139">
            <v>32.489256198347114</v>
          </cell>
          <cell r="AA139">
            <v>0</v>
          </cell>
          <cell r="AB139">
            <v>77.613223140495876</v>
          </cell>
          <cell r="AC139">
            <v>13.305123966942151</v>
          </cell>
          <cell r="AD139">
            <v>39.709090909090911</v>
          </cell>
          <cell r="AE139">
            <v>37.904132231404965</v>
          </cell>
        </row>
        <row r="140">
          <cell r="A140">
            <v>4015</v>
          </cell>
          <cell r="C140" t="str">
            <v>C.Trasera: Recolector 07 m3 buhler jumbo estrecho</v>
          </cell>
          <cell r="E140" t="str">
            <v>40 RECOLECTOR</v>
          </cell>
          <cell r="F140">
            <v>80</v>
          </cell>
          <cell r="G140">
            <v>89507.265334823853</v>
          </cell>
          <cell r="H140">
            <v>8</v>
          </cell>
          <cell r="I140">
            <v>11188</v>
          </cell>
          <cell r="J140">
            <v>0.05</v>
          </cell>
          <cell r="K140">
            <v>2.9721999999999998E-2</v>
          </cell>
          <cell r="L140">
            <v>2660.3349402816343</v>
          </cell>
          <cell r="M140">
            <v>1660</v>
          </cell>
          <cell r="O140">
            <v>15508.334940281635</v>
          </cell>
          <cell r="P140">
            <v>1660</v>
          </cell>
          <cell r="Q140">
            <v>0.42</v>
          </cell>
          <cell r="R140">
            <v>1.0743801652892562</v>
          </cell>
          <cell r="S140">
            <v>0.1</v>
          </cell>
          <cell r="T140">
            <v>0.15</v>
          </cell>
          <cell r="U140">
            <v>0.9</v>
          </cell>
          <cell r="V140">
            <v>0</v>
          </cell>
          <cell r="W140">
            <v>36.099173553719012</v>
          </cell>
          <cell r="X140">
            <v>3.6099173553719015</v>
          </cell>
          <cell r="Y140">
            <v>5.414876033057852</v>
          </cell>
          <cell r="Z140">
            <v>32.489256198347114</v>
          </cell>
          <cell r="AA140">
            <v>0</v>
          </cell>
          <cell r="AB140">
            <v>77.613223140495876</v>
          </cell>
          <cell r="AC140">
            <v>13.305123966942151</v>
          </cell>
          <cell r="AD140">
            <v>39.709090909090911</v>
          </cell>
          <cell r="AE140">
            <v>37.904132231404965</v>
          </cell>
        </row>
        <row r="141">
          <cell r="A141">
            <v>4020</v>
          </cell>
          <cell r="C141" t="str">
            <v xml:space="preserve">C.Trasera: Recolector 07 m³ ROS ROCA CROSS </v>
          </cell>
          <cell r="E141" t="str">
            <v>40 RECOLECTOR</v>
          </cell>
          <cell r="F141">
            <v>80</v>
          </cell>
          <cell r="G141">
            <v>94428.437488731026</v>
          </cell>
          <cell r="H141">
            <v>8</v>
          </cell>
          <cell r="I141">
            <v>11804</v>
          </cell>
          <cell r="J141">
            <v>0.05</v>
          </cell>
          <cell r="K141">
            <v>2.9721999999999998E-2</v>
          </cell>
          <cell r="L141">
            <v>2806.6020190400636</v>
          </cell>
          <cell r="M141">
            <v>1660</v>
          </cell>
          <cell r="O141">
            <v>16270.602019040063</v>
          </cell>
          <cell r="P141">
            <v>1660</v>
          </cell>
          <cell r="Q141">
            <v>0.42</v>
          </cell>
          <cell r="R141">
            <v>1.0743801652892562</v>
          </cell>
          <cell r="S141">
            <v>0.1</v>
          </cell>
          <cell r="T141">
            <v>0.15</v>
          </cell>
          <cell r="U141">
            <v>0.9</v>
          </cell>
          <cell r="V141">
            <v>0</v>
          </cell>
          <cell r="W141">
            <v>36.099173553719012</v>
          </cell>
          <cell r="X141">
            <v>3.6099173553719015</v>
          </cell>
          <cell r="Y141">
            <v>5.414876033057852</v>
          </cell>
          <cell r="Z141">
            <v>32.489256198347114</v>
          </cell>
          <cell r="AA141">
            <v>0</v>
          </cell>
          <cell r="AB141">
            <v>77.613223140495876</v>
          </cell>
          <cell r="AC141">
            <v>13.305123966942151</v>
          </cell>
          <cell r="AD141">
            <v>39.709090909090911</v>
          </cell>
          <cell r="AE141">
            <v>37.904132231404965</v>
          </cell>
        </row>
        <row r="142">
          <cell r="A142">
            <v>4025</v>
          </cell>
          <cell r="C142" t="str">
            <v xml:space="preserve">C.Trasera: Recolector 08 m3 buhler jumbo </v>
          </cell>
          <cell r="E142" t="str">
            <v>40 RECOLECTOR</v>
          </cell>
          <cell r="F142">
            <v>80</v>
          </cell>
          <cell r="G142">
            <v>84057.294183404854</v>
          </cell>
          <cell r="H142">
            <v>8</v>
          </cell>
          <cell r="I142">
            <v>10507</v>
          </cell>
          <cell r="J142">
            <v>0.05</v>
          </cell>
          <cell r="K142">
            <v>2.9721999999999998E-2</v>
          </cell>
          <cell r="L142">
            <v>2498.3508977191591</v>
          </cell>
          <cell r="M142">
            <v>1660</v>
          </cell>
          <cell r="O142">
            <v>14665.35089771916</v>
          </cell>
          <cell r="P142">
            <v>1660</v>
          </cell>
          <cell r="Q142">
            <v>0.42</v>
          </cell>
          <cell r="R142">
            <v>1.0743801652892562</v>
          </cell>
          <cell r="S142">
            <v>0.1</v>
          </cell>
          <cell r="T142">
            <v>0.15</v>
          </cell>
          <cell r="U142">
            <v>0.9</v>
          </cell>
          <cell r="V142">
            <v>0</v>
          </cell>
          <cell r="W142">
            <v>36.099173553719012</v>
          </cell>
          <cell r="X142">
            <v>3.6099173553719015</v>
          </cell>
          <cell r="Y142">
            <v>5.414876033057852</v>
          </cell>
          <cell r="Z142">
            <v>32.489256198347114</v>
          </cell>
          <cell r="AA142">
            <v>0</v>
          </cell>
          <cell r="AB142">
            <v>77.613223140495876</v>
          </cell>
          <cell r="AC142">
            <v>13.305123966942151</v>
          </cell>
          <cell r="AD142">
            <v>39.709090909090911</v>
          </cell>
          <cell r="AE142">
            <v>37.904132231404965</v>
          </cell>
        </row>
        <row r="143">
          <cell r="A143">
            <v>4030</v>
          </cell>
          <cell r="C143" t="str">
            <v>C.Trasera: Recolector 12 m³ ROS ROCA CROSS</v>
          </cell>
          <cell r="E143" t="str">
            <v>40 RECOLECTOR</v>
          </cell>
          <cell r="F143">
            <v>80</v>
          </cell>
          <cell r="G143">
            <v>88728.174245429313</v>
          </cell>
          <cell r="H143">
            <v>8</v>
          </cell>
          <cell r="I143">
            <v>11091</v>
          </cell>
          <cell r="J143">
            <v>0.05</v>
          </cell>
          <cell r="K143">
            <v>2.9721999999999998E-2</v>
          </cell>
          <cell r="L143">
            <v>2637.17879492265</v>
          </cell>
          <cell r="M143">
            <v>1660</v>
          </cell>
          <cell r="O143">
            <v>15388.178794922649</v>
          </cell>
          <cell r="P143">
            <v>1660</v>
          </cell>
          <cell r="Q143">
            <v>0.45</v>
          </cell>
          <cell r="R143">
            <v>1.0743801652892562</v>
          </cell>
          <cell r="S143">
            <v>0.1</v>
          </cell>
          <cell r="T143">
            <v>0.15</v>
          </cell>
          <cell r="U143">
            <v>0.9</v>
          </cell>
          <cell r="V143">
            <v>0</v>
          </cell>
          <cell r="W143">
            <v>38.67768595041322</v>
          </cell>
          <cell r="X143">
            <v>3.8677685950413223</v>
          </cell>
          <cell r="Y143">
            <v>5.8016528925619832</v>
          </cell>
          <cell r="Z143">
            <v>34.809917355371901</v>
          </cell>
          <cell r="AA143">
            <v>0</v>
          </cell>
          <cell r="AB143">
            <v>83.157024793388416</v>
          </cell>
          <cell r="AC143">
            <v>14.255489964580873</v>
          </cell>
          <cell r="AD143">
            <v>42.54545454545454</v>
          </cell>
          <cell r="AE143">
            <v>40.611570247933884</v>
          </cell>
        </row>
        <row r="144">
          <cell r="A144">
            <v>4035</v>
          </cell>
          <cell r="C144" t="str">
            <v xml:space="preserve">C.Trasera: Recolector 14 m³ ROS ROCA </v>
          </cell>
          <cell r="E144" t="str">
            <v>40 RECOLECTOR</v>
          </cell>
          <cell r="F144">
            <v>80</v>
          </cell>
          <cell r="G144">
            <v>88728.174245429313</v>
          </cell>
          <cell r="H144">
            <v>8</v>
          </cell>
          <cell r="I144">
            <v>11091</v>
          </cell>
          <cell r="J144">
            <v>0.05</v>
          </cell>
          <cell r="K144">
            <v>2.9721999999999998E-2</v>
          </cell>
          <cell r="L144">
            <v>2637.17879492265</v>
          </cell>
          <cell r="M144">
            <v>1660</v>
          </cell>
          <cell r="O144">
            <v>15388.178794922649</v>
          </cell>
          <cell r="P144">
            <v>1660</v>
          </cell>
          <cell r="Q144">
            <v>0.45</v>
          </cell>
          <cell r="R144">
            <v>1.0743801652892562</v>
          </cell>
          <cell r="S144">
            <v>0.1</v>
          </cell>
          <cell r="T144">
            <v>0.15</v>
          </cell>
          <cell r="U144">
            <v>0.9</v>
          </cell>
          <cell r="V144">
            <v>0</v>
          </cell>
          <cell r="W144">
            <v>38.67768595041322</v>
          </cell>
          <cell r="X144">
            <v>3.8677685950413223</v>
          </cell>
          <cell r="Y144">
            <v>5.8016528925619832</v>
          </cell>
          <cell r="Z144">
            <v>34.809917355371901</v>
          </cell>
          <cell r="AA144">
            <v>0</v>
          </cell>
          <cell r="AB144">
            <v>83.157024793388416</v>
          </cell>
          <cell r="AC144">
            <v>14.255489964580873</v>
          </cell>
          <cell r="AD144">
            <v>42.54545454545454</v>
          </cell>
          <cell r="AE144">
            <v>40.611570247933884</v>
          </cell>
        </row>
        <row r="145">
          <cell r="A145">
            <v>4040</v>
          </cell>
          <cell r="C145" t="str">
            <v>C.Trasera: Recolector 14 m³ GEESINK</v>
          </cell>
          <cell r="E145" t="str">
            <v>40 RECOLECTOR</v>
          </cell>
          <cell r="F145">
            <v>80</v>
          </cell>
          <cell r="G145">
            <v>88728.174245429313</v>
          </cell>
          <cell r="H145">
            <v>8</v>
          </cell>
          <cell r="I145">
            <v>11091</v>
          </cell>
          <cell r="J145">
            <v>0.05</v>
          </cell>
          <cell r="K145">
            <v>2.9721999999999998E-2</v>
          </cell>
          <cell r="L145">
            <v>2637.17879492265</v>
          </cell>
          <cell r="M145">
            <v>1660</v>
          </cell>
          <cell r="O145">
            <v>15388.178794922649</v>
          </cell>
          <cell r="P145">
            <v>1660</v>
          </cell>
          <cell r="Q145">
            <v>0.45</v>
          </cell>
          <cell r="R145">
            <v>1.0743801652892562</v>
          </cell>
          <cell r="S145">
            <v>0.1</v>
          </cell>
          <cell r="T145">
            <v>0.15</v>
          </cell>
          <cell r="U145">
            <v>0.9</v>
          </cell>
          <cell r="V145">
            <v>0</v>
          </cell>
          <cell r="W145">
            <v>38.67768595041322</v>
          </cell>
          <cell r="X145">
            <v>3.8677685950413223</v>
          </cell>
          <cell r="Y145">
            <v>5.8016528925619832</v>
          </cell>
          <cell r="Z145">
            <v>34.809917355371901</v>
          </cell>
          <cell r="AA145">
            <v>0</v>
          </cell>
          <cell r="AB145">
            <v>83.157024793388416</v>
          </cell>
          <cell r="AC145">
            <v>14.255489964580873</v>
          </cell>
          <cell r="AD145">
            <v>42.54545454545454</v>
          </cell>
          <cell r="AE145">
            <v>40.611570247933884</v>
          </cell>
        </row>
        <row r="146">
          <cell r="A146">
            <v>4045</v>
          </cell>
          <cell r="C146" t="str">
            <v>C.Trasera: Recolector 14 m³ ( GAS )</v>
          </cell>
          <cell r="E146" t="str">
            <v>40 RECOLECTOR</v>
          </cell>
          <cell r="F146">
            <v>80</v>
          </cell>
          <cell r="G146">
            <v>130500</v>
          </cell>
          <cell r="H146">
            <v>8</v>
          </cell>
          <cell r="I146">
            <v>16313</v>
          </cell>
          <cell r="J146">
            <v>0.05</v>
          </cell>
          <cell r="K146">
            <v>2.9721999999999998E-2</v>
          </cell>
          <cell r="L146">
            <v>3878.721</v>
          </cell>
          <cell r="M146">
            <v>1660</v>
          </cell>
          <cell r="O146">
            <v>21851.721000000001</v>
          </cell>
          <cell r="P146">
            <v>1660</v>
          </cell>
          <cell r="Q146">
            <v>0.45</v>
          </cell>
          <cell r="R146">
            <v>1.0743801652892562</v>
          </cell>
          <cell r="S146">
            <v>0.1</v>
          </cell>
          <cell r="T146">
            <v>0.15</v>
          </cell>
          <cell r="U146">
            <v>0.9</v>
          </cell>
          <cell r="V146">
            <v>0</v>
          </cell>
          <cell r="W146">
            <v>38.67768595041322</v>
          </cell>
          <cell r="X146">
            <v>3.8677685950413223</v>
          </cell>
          <cell r="Y146">
            <v>5.8016528925619832</v>
          </cell>
          <cell r="Z146">
            <v>34.809917355371901</v>
          </cell>
          <cell r="AA146">
            <v>0</v>
          </cell>
          <cell r="AB146">
            <v>83.157024793388416</v>
          </cell>
          <cell r="AC146">
            <v>14.255489964580873</v>
          </cell>
          <cell r="AD146">
            <v>42.54545454545454</v>
          </cell>
          <cell r="AE146">
            <v>40.611570247933884</v>
          </cell>
        </row>
        <row r="147">
          <cell r="A147">
            <v>4050</v>
          </cell>
          <cell r="C147" t="str">
            <v>C. Posterior: Recol·lector 16 m³</v>
          </cell>
          <cell r="E147" t="str">
            <v>40 RECOLECTOR</v>
          </cell>
          <cell r="F147">
            <v>80</v>
          </cell>
          <cell r="G147">
            <v>100338.97082687245</v>
          </cell>
          <cell r="H147">
            <v>8</v>
          </cell>
          <cell r="I147">
            <v>12542</v>
          </cell>
          <cell r="J147">
            <v>0.05</v>
          </cell>
          <cell r="K147">
            <v>2.9721999999999998E-2</v>
          </cell>
          <cell r="L147">
            <v>2982.2748909163029</v>
          </cell>
          <cell r="M147">
            <v>1660</v>
          </cell>
          <cell r="O147">
            <v>17184.274890916302</v>
          </cell>
          <cell r="P147">
            <v>1660</v>
          </cell>
          <cell r="Q147">
            <v>0.45</v>
          </cell>
          <cell r="R147">
            <v>1.0743801652892562</v>
          </cell>
          <cell r="S147">
            <v>0.1</v>
          </cell>
          <cell r="T147">
            <v>0.15</v>
          </cell>
          <cell r="U147">
            <v>0.9</v>
          </cell>
          <cell r="V147">
            <v>50</v>
          </cell>
          <cell r="W147">
            <v>38.67768595041322</v>
          </cell>
          <cell r="X147">
            <v>3.8677685950413223</v>
          </cell>
          <cell r="Y147">
            <v>5.8016528925619832</v>
          </cell>
          <cell r="Z147">
            <v>34.809917355371901</v>
          </cell>
          <cell r="AA147">
            <v>50</v>
          </cell>
          <cell r="AB147">
            <v>133.15702479338842</v>
          </cell>
          <cell r="AC147">
            <v>22.826918536009444</v>
          </cell>
          <cell r="AD147">
            <v>42.54545454545454</v>
          </cell>
          <cell r="AE147">
            <v>90.611570247933884</v>
          </cell>
        </row>
        <row r="148">
          <cell r="A148">
            <v>4055</v>
          </cell>
          <cell r="C148" t="str">
            <v>C.Trasera: Recolector 16 m³   ( GAS )</v>
          </cell>
          <cell r="E148" t="str">
            <v>40 RECOLECTOR</v>
          </cell>
          <cell r="F148">
            <v>80</v>
          </cell>
          <cell r="G148">
            <v>130500</v>
          </cell>
          <cell r="H148">
            <v>8</v>
          </cell>
          <cell r="I148">
            <v>16313</v>
          </cell>
          <cell r="J148">
            <v>0.05</v>
          </cell>
          <cell r="K148">
            <v>2.9721999999999998E-2</v>
          </cell>
          <cell r="L148">
            <v>3878.721</v>
          </cell>
          <cell r="M148">
            <v>1660</v>
          </cell>
          <cell r="O148">
            <v>21851.721000000001</v>
          </cell>
          <cell r="P148">
            <v>1660</v>
          </cell>
          <cell r="Q148">
            <v>0.45</v>
          </cell>
          <cell r="R148">
            <v>1.0743801652892562</v>
          </cell>
          <cell r="S148">
            <v>0.1</v>
          </cell>
          <cell r="T148">
            <v>0.15</v>
          </cell>
          <cell r="U148">
            <v>0.9</v>
          </cell>
          <cell r="V148">
            <v>0</v>
          </cell>
          <cell r="W148">
            <v>38.67768595041322</v>
          </cell>
          <cell r="X148">
            <v>3.8677685950413223</v>
          </cell>
          <cell r="Y148">
            <v>5.8016528925619832</v>
          </cell>
          <cell r="Z148">
            <v>34.809917355371901</v>
          </cell>
          <cell r="AA148">
            <v>0</v>
          </cell>
          <cell r="AB148">
            <v>83.157024793388416</v>
          </cell>
          <cell r="AC148">
            <v>14.255489964580873</v>
          </cell>
          <cell r="AD148">
            <v>42.54545454545454</v>
          </cell>
          <cell r="AE148">
            <v>40.611570247933884</v>
          </cell>
        </row>
        <row r="149">
          <cell r="A149">
            <v>4060</v>
          </cell>
          <cell r="B149">
            <v>1</v>
          </cell>
          <cell r="C149" t="str">
            <v>C.Posterior: Recol·lector 20 m³ ROS ROCA CROSS</v>
          </cell>
          <cell r="E149" t="str">
            <v>40 RECOLECTOR</v>
          </cell>
          <cell r="F149">
            <v>80</v>
          </cell>
          <cell r="G149">
            <v>140000</v>
          </cell>
          <cell r="H149">
            <v>8</v>
          </cell>
          <cell r="I149">
            <v>17500</v>
          </cell>
          <cell r="J149">
            <v>0.05</v>
          </cell>
          <cell r="K149">
            <v>2.9721999999999998E-2</v>
          </cell>
          <cell r="L149">
            <v>4161.08</v>
          </cell>
          <cell r="M149">
            <v>1910</v>
          </cell>
          <cell r="O149">
            <v>23571.08</v>
          </cell>
          <cell r="P149">
            <v>1910</v>
          </cell>
          <cell r="Q149">
            <v>0.48</v>
          </cell>
          <cell r="R149">
            <v>1.0743801652892562</v>
          </cell>
          <cell r="S149">
            <v>0.1</v>
          </cell>
          <cell r="T149">
            <v>0.2</v>
          </cell>
          <cell r="U149">
            <v>0.9</v>
          </cell>
          <cell r="V149">
            <v>0</v>
          </cell>
          <cell r="W149">
            <v>41.256198347107436</v>
          </cell>
          <cell r="X149">
            <v>4.1256198347107436</v>
          </cell>
          <cell r="Y149">
            <v>8.2512396694214871</v>
          </cell>
          <cell r="Z149">
            <v>37.130578512396696</v>
          </cell>
          <cell r="AA149">
            <v>0</v>
          </cell>
          <cell r="AB149">
            <v>90.763636363636351</v>
          </cell>
          <cell r="AC149">
            <v>15.559480519480518</v>
          </cell>
          <cell r="AD149">
            <v>45.381818181818176</v>
          </cell>
          <cell r="AE149">
            <v>45.381818181818183</v>
          </cell>
        </row>
        <row r="150">
          <cell r="A150">
            <v>4065</v>
          </cell>
          <cell r="C150" t="str">
            <v>C.Trasera: Recolector 18 m³  ( GAS )</v>
          </cell>
          <cell r="E150" t="str">
            <v>40 RECOLECTOR</v>
          </cell>
          <cell r="F150">
            <v>80</v>
          </cell>
          <cell r="G150">
            <v>144367</v>
          </cell>
          <cell r="H150">
            <v>8</v>
          </cell>
          <cell r="I150">
            <v>18046</v>
          </cell>
          <cell r="J150">
            <v>0.05</v>
          </cell>
          <cell r="K150">
            <v>2.9721999999999998E-2</v>
          </cell>
          <cell r="L150">
            <v>4290.8759739999996</v>
          </cell>
          <cell r="M150">
            <v>1910</v>
          </cell>
          <cell r="O150">
            <v>24246.875973999999</v>
          </cell>
          <cell r="P150">
            <v>1910</v>
          </cell>
          <cell r="Q150">
            <v>0.48</v>
          </cell>
          <cell r="R150">
            <v>1.0743801652892562</v>
          </cell>
          <cell r="S150">
            <v>0.1</v>
          </cell>
          <cell r="T150">
            <v>0.2</v>
          </cell>
          <cell r="U150">
            <v>0.9</v>
          </cell>
          <cell r="V150">
            <v>0</v>
          </cell>
          <cell r="W150">
            <v>41.256198347107436</v>
          </cell>
          <cell r="X150">
            <v>4.1256198347107436</v>
          </cell>
          <cell r="Y150">
            <v>8.2512396694214871</v>
          </cell>
          <cell r="Z150">
            <v>37.130578512396696</v>
          </cell>
          <cell r="AA150">
            <v>0</v>
          </cell>
          <cell r="AB150">
            <v>90.763636363636351</v>
          </cell>
          <cell r="AC150">
            <v>15.559480519480518</v>
          </cell>
          <cell r="AD150">
            <v>45.381818181818176</v>
          </cell>
          <cell r="AE150">
            <v>45.381818181818183</v>
          </cell>
        </row>
        <row r="151">
          <cell r="A151">
            <v>4070</v>
          </cell>
          <cell r="C151" t="str">
            <v>C.Trasera: Recolector 20 m³  GEESINK</v>
          </cell>
          <cell r="E151" t="str">
            <v>40 RECOLECTOR</v>
          </cell>
          <cell r="F151">
            <v>80</v>
          </cell>
          <cell r="G151">
            <v>117693.19534095417</v>
          </cell>
          <cell r="H151">
            <v>8</v>
          </cell>
          <cell r="I151">
            <v>14712</v>
          </cell>
          <cell r="J151">
            <v>0.05</v>
          </cell>
          <cell r="K151">
            <v>2.9721999999999998E-2</v>
          </cell>
          <cell r="L151">
            <v>3498.0771519238397</v>
          </cell>
          <cell r="M151">
            <v>1910</v>
          </cell>
          <cell r="O151">
            <v>20120.077151923841</v>
          </cell>
          <cell r="P151">
            <v>1910</v>
          </cell>
          <cell r="Q151">
            <v>0.5</v>
          </cell>
          <cell r="R151">
            <v>1.0743801652892562</v>
          </cell>
          <cell r="S151">
            <v>0.1</v>
          </cell>
          <cell r="T151">
            <v>0.2</v>
          </cell>
          <cell r="U151">
            <v>1.05</v>
          </cell>
          <cell r="V151">
            <v>0</v>
          </cell>
          <cell r="W151">
            <v>42.975206611570243</v>
          </cell>
          <cell r="X151">
            <v>4.2975206611570247</v>
          </cell>
          <cell r="Y151">
            <v>8.5950413223140494</v>
          </cell>
          <cell r="Z151">
            <v>45.123966942148755</v>
          </cell>
          <cell r="AA151">
            <v>0</v>
          </cell>
          <cell r="AB151">
            <v>100.99173553719007</v>
          </cell>
          <cell r="AC151">
            <v>17.312868949232584</v>
          </cell>
          <cell r="AD151">
            <v>47.272727272727266</v>
          </cell>
          <cell r="AE151">
            <v>53.719008264462801</v>
          </cell>
        </row>
        <row r="152">
          <cell r="A152">
            <v>4075</v>
          </cell>
          <cell r="C152" t="str">
            <v>C.Trasera: Recolector 20 m³   ( GAS )</v>
          </cell>
          <cell r="E152" t="str">
            <v>40 RECOLECTOR</v>
          </cell>
          <cell r="F152">
            <v>80</v>
          </cell>
          <cell r="G152">
            <v>145398</v>
          </cell>
          <cell r="H152">
            <v>8</v>
          </cell>
          <cell r="I152">
            <v>18175</v>
          </cell>
          <cell r="J152">
            <v>0.05</v>
          </cell>
          <cell r="K152">
            <v>2.9721999999999998E-2</v>
          </cell>
          <cell r="L152">
            <v>4321.5193559999998</v>
          </cell>
          <cell r="M152">
            <v>1910</v>
          </cell>
          <cell r="O152">
            <v>24406.519356000001</v>
          </cell>
          <cell r="P152">
            <v>1910</v>
          </cell>
          <cell r="Q152">
            <v>0.5</v>
          </cell>
          <cell r="R152">
            <v>1.0743801652892562</v>
          </cell>
          <cell r="S152">
            <v>0.1</v>
          </cell>
          <cell r="T152">
            <v>0.2</v>
          </cell>
          <cell r="U152">
            <v>1.05</v>
          </cell>
          <cell r="V152">
            <v>0</v>
          </cell>
          <cell r="W152">
            <v>42.975206611570243</v>
          </cell>
          <cell r="X152">
            <v>4.2975206611570247</v>
          </cell>
          <cell r="Y152">
            <v>8.5950413223140494</v>
          </cell>
          <cell r="Z152">
            <v>45.123966942148755</v>
          </cell>
          <cell r="AA152">
            <v>0</v>
          </cell>
          <cell r="AB152">
            <v>100.99173553719007</v>
          </cell>
          <cell r="AC152">
            <v>17.312868949232584</v>
          </cell>
          <cell r="AD152">
            <v>47.272727272727266</v>
          </cell>
          <cell r="AE152">
            <v>53.719008264462801</v>
          </cell>
        </row>
        <row r="153">
          <cell r="A153">
            <v>4080</v>
          </cell>
          <cell r="B153">
            <v>1</v>
          </cell>
          <cell r="C153" t="str">
            <v>C.Posterior: Recol·lector 23 m³ Bicompartimentat</v>
          </cell>
          <cell r="E153" t="str">
            <v>40 RECOLECTOR</v>
          </cell>
          <cell r="F153">
            <v>80</v>
          </cell>
          <cell r="G153">
            <v>180300</v>
          </cell>
          <cell r="H153">
            <v>8</v>
          </cell>
          <cell r="I153">
            <v>22538</v>
          </cell>
          <cell r="J153">
            <v>0.05</v>
          </cell>
          <cell r="K153">
            <v>2.9721999999999998E-2</v>
          </cell>
          <cell r="L153">
            <v>5358.8765999999996</v>
          </cell>
          <cell r="M153">
            <v>1910</v>
          </cell>
          <cell r="O153">
            <v>29806.8766</v>
          </cell>
          <cell r="P153">
            <v>1910</v>
          </cell>
          <cell r="Q153">
            <v>0.55000000000000004</v>
          </cell>
          <cell r="R153">
            <v>1.0743801652892562</v>
          </cell>
          <cell r="S153">
            <v>0.1</v>
          </cell>
          <cell r="T153">
            <v>0.25</v>
          </cell>
          <cell r="U153">
            <v>0.9</v>
          </cell>
          <cell r="V153">
            <v>0</v>
          </cell>
          <cell r="W153">
            <v>47.272727272727273</v>
          </cell>
          <cell r="X153">
            <v>4.7272727272727275</v>
          </cell>
          <cell r="Y153">
            <v>11.818181818181818</v>
          </cell>
          <cell r="Z153">
            <v>42.545454545454547</v>
          </cell>
          <cell r="AA153">
            <v>0</v>
          </cell>
          <cell r="AB153">
            <v>106.36363636363637</v>
          </cell>
          <cell r="AC153">
            <v>18.233766233766236</v>
          </cell>
          <cell r="AD153">
            <v>52</v>
          </cell>
          <cell r="AE153">
            <v>54.363636363636367</v>
          </cell>
        </row>
        <row r="154">
          <cell r="A154">
            <v>4085</v>
          </cell>
          <cell r="C154" t="str">
            <v>C.Trasera: Recolector 23 m³  ( GAS )</v>
          </cell>
          <cell r="E154" t="str">
            <v>40 RECOLECTOR</v>
          </cell>
          <cell r="F154">
            <v>80</v>
          </cell>
          <cell r="G154">
            <v>148489.79</v>
          </cell>
          <cell r="H154">
            <v>8</v>
          </cell>
          <cell r="I154">
            <v>18561</v>
          </cell>
          <cell r="J154">
            <v>0.05</v>
          </cell>
          <cell r="K154">
            <v>2.9721999999999998E-2</v>
          </cell>
          <cell r="L154">
            <v>4413.4135383800003</v>
          </cell>
          <cell r="M154">
            <v>1910</v>
          </cell>
          <cell r="O154">
            <v>24884.413538380002</v>
          </cell>
          <cell r="P154">
            <v>1910</v>
          </cell>
          <cell r="Q154">
            <v>0.55000000000000004</v>
          </cell>
          <cell r="R154">
            <v>1.0743801652892562</v>
          </cell>
          <cell r="S154">
            <v>0.1</v>
          </cell>
          <cell r="T154">
            <v>0.25</v>
          </cell>
          <cell r="U154">
            <v>1.05</v>
          </cell>
          <cell r="V154">
            <v>0</v>
          </cell>
          <cell r="W154">
            <v>47.272727272727273</v>
          </cell>
          <cell r="X154">
            <v>4.7272727272727275</v>
          </cell>
          <cell r="Y154">
            <v>11.818181818181818</v>
          </cell>
          <cell r="Z154">
            <v>49.63636363636364</v>
          </cell>
          <cell r="AA154">
            <v>0</v>
          </cell>
          <cell r="AB154">
            <v>113.45454545454547</v>
          </cell>
          <cell r="AC154">
            <v>19.449350649350652</v>
          </cell>
          <cell r="AD154">
            <v>52</v>
          </cell>
          <cell r="AE154">
            <v>61.45454545454546</v>
          </cell>
        </row>
        <row r="155">
          <cell r="A155">
            <v>4090</v>
          </cell>
          <cell r="C155" t="str">
            <v>C.Trasera: Recolector 26 m³  GEESINK</v>
          </cell>
          <cell r="E155" t="str">
            <v>40 RECOLECTOR</v>
          </cell>
          <cell r="F155">
            <v>80</v>
          </cell>
          <cell r="G155">
            <v>120848.50888896904</v>
          </cell>
          <cell r="H155">
            <v>8</v>
          </cell>
          <cell r="I155">
            <v>15106</v>
          </cell>
          <cell r="J155">
            <v>0.05</v>
          </cell>
          <cell r="K155">
            <v>2.9721999999999998E-2</v>
          </cell>
          <cell r="L155">
            <v>3591.8593811979376</v>
          </cell>
          <cell r="M155">
            <v>1910</v>
          </cell>
          <cell r="O155">
            <v>20607.859381197937</v>
          </cell>
          <cell r="P155">
            <v>1910</v>
          </cell>
          <cell r="Q155">
            <v>0.55000000000000004</v>
          </cell>
          <cell r="R155">
            <v>1.0743801652892562</v>
          </cell>
          <cell r="S155">
            <v>0.1</v>
          </cell>
          <cell r="T155">
            <v>0.25</v>
          </cell>
          <cell r="U155">
            <v>1.2</v>
          </cell>
          <cell r="V155">
            <v>0</v>
          </cell>
          <cell r="W155">
            <v>47.272727272727273</v>
          </cell>
          <cell r="X155">
            <v>4.7272727272727275</v>
          </cell>
          <cell r="Y155">
            <v>11.818181818181818</v>
          </cell>
          <cell r="Z155">
            <v>56.727272727272727</v>
          </cell>
          <cell r="AA155">
            <v>0</v>
          </cell>
          <cell r="AB155">
            <v>120.54545454545455</v>
          </cell>
          <cell r="AC155">
            <v>20.664935064935065</v>
          </cell>
          <cell r="AD155">
            <v>52</v>
          </cell>
          <cell r="AE155">
            <v>68.545454545454547</v>
          </cell>
        </row>
        <row r="156">
          <cell r="A156">
            <v>4095</v>
          </cell>
          <cell r="C156" t="str">
            <v>C.Trasera: Recolector 25 m³ Jumbo Indust.</v>
          </cell>
          <cell r="E156" t="str">
            <v>40 RECOLECTOR</v>
          </cell>
          <cell r="F156">
            <v>80</v>
          </cell>
          <cell r="G156">
            <v>149630.33879052327</v>
          </cell>
          <cell r="H156">
            <v>8</v>
          </cell>
          <cell r="I156">
            <v>18704</v>
          </cell>
          <cell r="J156">
            <v>0.05</v>
          </cell>
          <cell r="K156">
            <v>2.9721999999999998E-2</v>
          </cell>
          <cell r="L156">
            <v>4447.3129295319322</v>
          </cell>
          <cell r="M156">
            <v>1910</v>
          </cell>
          <cell r="O156">
            <v>25061.31292953193</v>
          </cell>
          <cell r="P156">
            <v>1910</v>
          </cell>
          <cell r="Q156">
            <v>0.55000000000000004</v>
          </cell>
          <cell r="R156">
            <v>1.0743801652892562</v>
          </cell>
          <cell r="S156">
            <v>0.2</v>
          </cell>
          <cell r="T156">
            <v>0.25</v>
          </cell>
          <cell r="U156">
            <v>1.5</v>
          </cell>
          <cell r="V156">
            <v>0</v>
          </cell>
          <cell r="W156">
            <v>47.272727272727273</v>
          </cell>
          <cell r="X156">
            <v>9.454545454545455</v>
          </cell>
          <cell r="Y156">
            <v>11.818181818181818</v>
          </cell>
          <cell r="Z156">
            <v>70.909090909090907</v>
          </cell>
          <cell r="AA156">
            <v>0</v>
          </cell>
          <cell r="AB156">
            <v>139.45454545454544</v>
          </cell>
          <cell r="AC156">
            <v>23.906493506493504</v>
          </cell>
          <cell r="AD156">
            <v>56.727272727272727</v>
          </cell>
          <cell r="AE156">
            <v>82.72727272727272</v>
          </cell>
        </row>
        <row r="157">
          <cell r="A157">
            <v>4100</v>
          </cell>
          <cell r="C157" t="str">
            <v>C.Trasera: Recolector 25 m³ Indust. ( GAS )</v>
          </cell>
          <cell r="E157" t="str">
            <v>40 RECOLECTOR</v>
          </cell>
          <cell r="F157">
            <v>80</v>
          </cell>
          <cell r="G157">
            <v>175566</v>
          </cell>
          <cell r="H157">
            <v>8</v>
          </cell>
          <cell r="I157">
            <v>21946</v>
          </cell>
          <cell r="J157">
            <v>0.05</v>
          </cell>
          <cell r="K157">
            <v>2.9721999999999998E-2</v>
          </cell>
          <cell r="L157">
            <v>5218.1726519999993</v>
          </cell>
          <cell r="M157">
            <v>1910</v>
          </cell>
          <cell r="O157">
            <v>29074.172652000001</v>
          </cell>
          <cell r="P157">
            <v>1910</v>
          </cell>
          <cell r="Q157">
            <v>0.55000000000000004</v>
          </cell>
          <cell r="R157">
            <v>1.0743801652892562</v>
          </cell>
          <cell r="S157">
            <v>0.2</v>
          </cell>
          <cell r="T157">
            <v>0.25</v>
          </cell>
          <cell r="U157">
            <v>1.5</v>
          </cell>
          <cell r="V157">
            <v>0</v>
          </cell>
          <cell r="W157">
            <v>47.272727272727273</v>
          </cell>
          <cell r="X157">
            <v>9.454545454545455</v>
          </cell>
          <cell r="Y157">
            <v>11.818181818181818</v>
          </cell>
          <cell r="Z157">
            <v>70.909090909090907</v>
          </cell>
          <cell r="AA157">
            <v>0</v>
          </cell>
          <cell r="AB157">
            <v>139.45454545454544</v>
          </cell>
          <cell r="AC157">
            <v>23.906493506493504</v>
          </cell>
          <cell r="AD157">
            <v>56.727272727272727</v>
          </cell>
          <cell r="AE157">
            <v>82.72727272727272</v>
          </cell>
        </row>
        <row r="158">
          <cell r="A158">
            <v>4105</v>
          </cell>
          <cell r="C158" t="str">
            <v>C.Trasera: Recolector Comp. Hor. 17 m³+Renault</v>
          </cell>
          <cell r="E158" t="str">
            <v>40 RECOLECTOR</v>
          </cell>
          <cell r="F158">
            <v>80</v>
          </cell>
          <cell r="G158">
            <v>140411.45288666114</v>
          </cell>
          <cell r="H158">
            <v>8</v>
          </cell>
          <cell r="I158">
            <v>17551</v>
          </cell>
          <cell r="J158">
            <v>0.05</v>
          </cell>
          <cell r="K158">
            <v>2.9721999999999998E-2</v>
          </cell>
          <cell r="L158">
            <v>4173.3092026973418</v>
          </cell>
          <cell r="M158">
            <v>1660</v>
          </cell>
          <cell r="O158">
            <v>23384.309202697343</v>
          </cell>
          <cell r="P158">
            <v>1660</v>
          </cell>
          <cell r="Q158">
            <v>0.65</v>
          </cell>
          <cell r="R158">
            <v>1.0743801652892562</v>
          </cell>
          <cell r="S158">
            <v>0.1</v>
          </cell>
          <cell r="T158">
            <v>0.25</v>
          </cell>
          <cell r="U158">
            <v>0.75</v>
          </cell>
          <cell r="V158">
            <v>0</v>
          </cell>
          <cell r="W158">
            <v>55.867768595041319</v>
          </cell>
          <cell r="X158">
            <v>5.5867768595041323</v>
          </cell>
          <cell r="Y158">
            <v>13.96694214876033</v>
          </cell>
          <cell r="Z158">
            <v>41.900826446280988</v>
          </cell>
          <cell r="AA158">
            <v>0</v>
          </cell>
          <cell r="AB158">
            <v>117.32231404958677</v>
          </cell>
          <cell r="AC158">
            <v>20.112396694214876</v>
          </cell>
          <cell r="AD158">
            <v>61.454545454545453</v>
          </cell>
          <cell r="AE158">
            <v>55.867768595041319</v>
          </cell>
        </row>
        <row r="159">
          <cell r="A159">
            <v>4110</v>
          </cell>
          <cell r="C159" t="str">
            <v>C.Trasera: Recolector Comp. Hor. 17 m³ +Iveco</v>
          </cell>
          <cell r="E159" t="str">
            <v>40 RECOLECTOR</v>
          </cell>
          <cell r="F159">
            <v>80</v>
          </cell>
          <cell r="G159">
            <v>131456.67303739497</v>
          </cell>
          <cell r="H159">
            <v>8</v>
          </cell>
          <cell r="I159">
            <v>16432</v>
          </cell>
          <cell r="J159">
            <v>0.05</v>
          </cell>
          <cell r="K159">
            <v>2.9721999999999998E-2</v>
          </cell>
          <cell r="L159">
            <v>3907.1552360174533</v>
          </cell>
          <cell r="M159">
            <v>1660</v>
          </cell>
          <cell r="O159">
            <v>21999.155236017454</v>
          </cell>
          <cell r="P159">
            <v>1660</v>
          </cell>
          <cell r="Q159">
            <v>0.65</v>
          </cell>
          <cell r="R159">
            <v>1.0743801652892562</v>
          </cell>
          <cell r="S159">
            <v>0.1</v>
          </cell>
          <cell r="T159">
            <v>0.25</v>
          </cell>
          <cell r="U159">
            <v>0.75</v>
          </cell>
          <cell r="V159">
            <v>0</v>
          </cell>
          <cell r="W159">
            <v>55.867768595041319</v>
          </cell>
          <cell r="X159">
            <v>5.5867768595041323</v>
          </cell>
          <cell r="Y159">
            <v>13.96694214876033</v>
          </cell>
          <cell r="Z159">
            <v>41.900826446280988</v>
          </cell>
          <cell r="AA159">
            <v>0</v>
          </cell>
          <cell r="AB159">
            <v>117.32231404958677</v>
          </cell>
          <cell r="AC159">
            <v>20.112396694214876</v>
          </cell>
          <cell r="AD159">
            <v>61.454545454545453</v>
          </cell>
          <cell r="AE159">
            <v>55.867768595041319</v>
          </cell>
        </row>
        <row r="160">
          <cell r="A160">
            <v>4115</v>
          </cell>
          <cell r="C160" t="str">
            <v xml:space="preserve">C.Trasera: Recolector Comp. Hor. 20 m³ </v>
          </cell>
          <cell r="E160" t="str">
            <v>40 RECOLECTOR</v>
          </cell>
          <cell r="F160">
            <v>80</v>
          </cell>
          <cell r="G160">
            <v>158743.82460062747</v>
          </cell>
          <cell r="H160">
            <v>8</v>
          </cell>
          <cell r="I160">
            <v>19843</v>
          </cell>
          <cell r="J160">
            <v>0.05</v>
          </cell>
          <cell r="K160">
            <v>2.9721999999999998E-2</v>
          </cell>
          <cell r="L160">
            <v>4718.183954779849</v>
          </cell>
          <cell r="M160">
            <v>1910</v>
          </cell>
          <cell r="O160">
            <v>26471.183954779848</v>
          </cell>
          <cell r="P160">
            <v>1910</v>
          </cell>
          <cell r="Q160">
            <v>0.75</v>
          </cell>
          <cell r="R160">
            <v>1.0743801652892562</v>
          </cell>
          <cell r="S160">
            <v>0.1</v>
          </cell>
          <cell r="T160">
            <v>0.25</v>
          </cell>
          <cell r="U160">
            <v>0.75</v>
          </cell>
          <cell r="V160">
            <v>0</v>
          </cell>
          <cell r="W160">
            <v>64.462809917355372</v>
          </cell>
          <cell r="X160">
            <v>6.4462809917355379</v>
          </cell>
          <cell r="Y160">
            <v>16.115702479338843</v>
          </cell>
          <cell r="Z160">
            <v>48.347107438016529</v>
          </cell>
          <cell r="AA160">
            <v>0</v>
          </cell>
          <cell r="AB160">
            <v>135.37190082644628</v>
          </cell>
          <cell r="AC160">
            <v>23.206611570247933</v>
          </cell>
          <cell r="AD160">
            <v>70.909090909090907</v>
          </cell>
          <cell r="AE160">
            <v>64.462809917355372</v>
          </cell>
        </row>
        <row r="161">
          <cell r="A161">
            <v>4120</v>
          </cell>
          <cell r="C161" t="str">
            <v>C.Trasera: Recolector Comp. Ver. 17m³ +Renault 18Tn</v>
          </cell>
          <cell r="E161" t="str">
            <v>40 RECOLECTOR</v>
          </cell>
          <cell r="F161">
            <v>80</v>
          </cell>
          <cell r="G161">
            <v>144705.01210438379</v>
          </cell>
          <cell r="H161">
            <v>8</v>
          </cell>
          <cell r="I161">
            <v>18088</v>
          </cell>
          <cell r="J161">
            <v>0.05</v>
          </cell>
          <cell r="K161">
            <v>2.9721999999999998E-2</v>
          </cell>
          <cell r="L161">
            <v>4300.9223697664947</v>
          </cell>
          <cell r="M161">
            <v>1660</v>
          </cell>
          <cell r="O161">
            <v>24048.922369766493</v>
          </cell>
          <cell r="P161">
            <v>1660</v>
          </cell>
          <cell r="Q161">
            <v>0.65</v>
          </cell>
          <cell r="R161">
            <v>1.0743801652892562</v>
          </cell>
          <cell r="S161">
            <v>0.1</v>
          </cell>
          <cell r="T161">
            <v>0.25</v>
          </cell>
          <cell r="U161">
            <v>0.75</v>
          </cell>
          <cell r="V161">
            <v>0</v>
          </cell>
          <cell r="W161">
            <v>55.867768595041319</v>
          </cell>
          <cell r="X161">
            <v>5.5867768595041323</v>
          </cell>
          <cell r="Y161">
            <v>13.96694214876033</v>
          </cell>
          <cell r="Z161">
            <v>41.900826446280988</v>
          </cell>
          <cell r="AA161">
            <v>0</v>
          </cell>
          <cell r="AB161">
            <v>117.32231404958677</v>
          </cell>
          <cell r="AC161">
            <v>20.112396694214876</v>
          </cell>
          <cell r="AD161">
            <v>61.454545454545453</v>
          </cell>
          <cell r="AE161">
            <v>55.867768595041319</v>
          </cell>
        </row>
        <row r="162">
          <cell r="A162">
            <v>4125</v>
          </cell>
          <cell r="C162" t="str">
            <v>C.Trasera: Recolector Comp. Ver. 19m³ +Renault 26Tn</v>
          </cell>
          <cell r="E162" t="str">
            <v>40 RECOLECTOR</v>
          </cell>
          <cell r="F162">
            <v>80</v>
          </cell>
          <cell r="G162">
            <v>217726.55210438379</v>
          </cell>
          <cell r="H162">
            <v>8</v>
          </cell>
          <cell r="I162">
            <v>27216</v>
          </cell>
          <cell r="J162">
            <v>0.05</v>
          </cell>
          <cell r="K162">
            <v>2.9721999999999998E-2</v>
          </cell>
          <cell r="L162">
            <v>6471.2685816464946</v>
          </cell>
          <cell r="M162">
            <v>1910</v>
          </cell>
          <cell r="O162">
            <v>35597.268581646495</v>
          </cell>
          <cell r="P162">
            <v>1910</v>
          </cell>
          <cell r="Q162">
            <v>0.75</v>
          </cell>
          <cell r="R162">
            <v>1.0743801652892562</v>
          </cell>
          <cell r="S162">
            <v>0.1</v>
          </cell>
          <cell r="T162">
            <v>0.25</v>
          </cell>
          <cell r="U162">
            <v>0.75</v>
          </cell>
          <cell r="V162">
            <v>0</v>
          </cell>
          <cell r="W162">
            <v>64.462809917355372</v>
          </cell>
          <cell r="X162">
            <v>6.4462809917355379</v>
          </cell>
          <cell r="Y162">
            <v>16.115702479338843</v>
          </cell>
          <cell r="Z162">
            <v>48.347107438016529</v>
          </cell>
          <cell r="AA162">
            <v>0</v>
          </cell>
          <cell r="AB162">
            <v>135.37190082644628</v>
          </cell>
          <cell r="AC162">
            <v>23.206611570247933</v>
          </cell>
          <cell r="AD162">
            <v>70.909090909090907</v>
          </cell>
          <cell r="AE162">
            <v>64.462809917355372</v>
          </cell>
        </row>
        <row r="163">
          <cell r="A163">
            <v>4130</v>
          </cell>
          <cell r="C163" t="str">
            <v>C.Trasera: Recolector Comp. Ver.  24m³</v>
          </cell>
          <cell r="E163" t="str">
            <v>40 RECOLECTOR</v>
          </cell>
          <cell r="F163">
            <v>80</v>
          </cell>
          <cell r="G163">
            <v>217726.55210438379</v>
          </cell>
          <cell r="H163">
            <v>8</v>
          </cell>
          <cell r="I163">
            <v>27216</v>
          </cell>
          <cell r="J163">
            <v>0.05</v>
          </cell>
          <cell r="K163">
            <v>2.9721999999999998E-2</v>
          </cell>
          <cell r="L163">
            <v>6471.2685816464946</v>
          </cell>
          <cell r="M163">
            <v>1910</v>
          </cell>
          <cell r="O163">
            <v>35597.268581646495</v>
          </cell>
          <cell r="P163">
            <v>1910</v>
          </cell>
          <cell r="Q163">
            <v>0.75</v>
          </cell>
          <cell r="R163">
            <v>1.0743801652892562</v>
          </cell>
          <cell r="S163">
            <v>0.1</v>
          </cell>
          <cell r="T163">
            <v>0.15</v>
          </cell>
          <cell r="U163">
            <v>0.75</v>
          </cell>
          <cell r="V163">
            <v>0</v>
          </cell>
          <cell r="W163">
            <v>64.462809917355372</v>
          </cell>
          <cell r="X163">
            <v>6.4462809917355379</v>
          </cell>
          <cell r="Y163">
            <v>9.6694214876033051</v>
          </cell>
          <cell r="Z163">
            <v>48.347107438016529</v>
          </cell>
          <cell r="AA163">
            <v>0</v>
          </cell>
          <cell r="AB163">
            <v>128.92561983471074</v>
          </cell>
          <cell r="AC163">
            <v>22.101534828807559</v>
          </cell>
          <cell r="AD163">
            <v>70.909090909090907</v>
          </cell>
          <cell r="AE163">
            <v>58.016528925619838</v>
          </cell>
        </row>
        <row r="164">
          <cell r="A164">
            <v>4135</v>
          </cell>
          <cell r="C164" t="str">
            <v>C.Trasera: Recolector Comp. Ver.  24m³ ( GAS )</v>
          </cell>
          <cell r="E164" t="str">
            <v>40 RECOLECTOR</v>
          </cell>
          <cell r="F164">
            <v>80</v>
          </cell>
          <cell r="G164">
            <v>228157</v>
          </cell>
          <cell r="H164">
            <v>8</v>
          </cell>
          <cell r="I164">
            <v>28520</v>
          </cell>
          <cell r="J164">
            <v>0.05</v>
          </cell>
          <cell r="K164">
            <v>2.9721999999999998E-2</v>
          </cell>
          <cell r="L164">
            <v>6781.2823539999999</v>
          </cell>
          <cell r="M164">
            <v>1910</v>
          </cell>
          <cell r="O164">
            <v>37211.282354000003</v>
          </cell>
          <cell r="P164">
            <v>1910</v>
          </cell>
          <cell r="Q164">
            <v>0.75</v>
          </cell>
          <cell r="R164">
            <v>1.0743801652892562</v>
          </cell>
          <cell r="S164">
            <v>0.1</v>
          </cell>
          <cell r="T164">
            <v>0.15</v>
          </cell>
          <cell r="U164">
            <v>0.75</v>
          </cell>
          <cell r="V164">
            <v>0</v>
          </cell>
          <cell r="W164">
            <v>64.462809917355372</v>
          </cell>
          <cell r="X164">
            <v>6.4462809917355379</v>
          </cell>
          <cell r="Y164">
            <v>9.6694214876033051</v>
          </cell>
          <cell r="Z164">
            <v>48.347107438016529</v>
          </cell>
          <cell r="AA164">
            <v>0</v>
          </cell>
          <cell r="AB164">
            <v>128.92561983471074</v>
          </cell>
          <cell r="AC164">
            <v>22.101534828807559</v>
          </cell>
          <cell r="AD164">
            <v>70.909090909090907</v>
          </cell>
          <cell r="AE164">
            <v>58.016528925619838</v>
          </cell>
        </row>
        <row r="165">
          <cell r="A165">
            <v>4140</v>
          </cell>
          <cell r="C165" t="str">
            <v xml:space="preserve">C.Lateral: Recolector 15 m3 +Farid +Mercedes </v>
          </cell>
          <cell r="E165" t="str">
            <v>40 RECOLECTOR</v>
          </cell>
          <cell r="F165">
            <v>80</v>
          </cell>
          <cell r="G165">
            <v>143282.78821535467</v>
          </cell>
          <cell r="H165">
            <v>8</v>
          </cell>
          <cell r="I165">
            <v>17910</v>
          </cell>
          <cell r="J165">
            <v>0.05</v>
          </cell>
          <cell r="K165">
            <v>2.9721999999999998E-2</v>
          </cell>
          <cell r="L165">
            <v>4258.6510313367708</v>
          </cell>
          <cell r="M165">
            <v>1660</v>
          </cell>
          <cell r="O165">
            <v>23828.651031336769</v>
          </cell>
          <cell r="P165">
            <v>1660</v>
          </cell>
          <cell r="Q165">
            <v>0.5</v>
          </cell>
          <cell r="R165">
            <v>1.0743801652892562</v>
          </cell>
          <cell r="S165">
            <v>0.1</v>
          </cell>
          <cell r="T165">
            <v>0.15</v>
          </cell>
          <cell r="U165">
            <v>0.75</v>
          </cell>
          <cell r="V165">
            <v>0</v>
          </cell>
          <cell r="W165">
            <v>42.975206611570243</v>
          </cell>
          <cell r="X165">
            <v>4.2975206611570247</v>
          </cell>
          <cell r="Y165">
            <v>6.4462809917355361</v>
          </cell>
          <cell r="Z165">
            <v>32.231404958677686</v>
          </cell>
          <cell r="AA165">
            <v>0</v>
          </cell>
          <cell r="AB165">
            <v>85.950413223140487</v>
          </cell>
          <cell r="AC165">
            <v>14.734356552538371</v>
          </cell>
          <cell r="AD165">
            <v>47.272727272727266</v>
          </cell>
          <cell r="AE165">
            <v>38.67768595041322</v>
          </cell>
        </row>
        <row r="166">
          <cell r="A166">
            <v>4145</v>
          </cell>
          <cell r="C166" t="str">
            <v xml:space="preserve">C.Lateral: Recolector 15 m3 +Farid +Renault </v>
          </cell>
          <cell r="E166" t="str">
            <v>40 RECOLECTOR</v>
          </cell>
          <cell r="F166">
            <v>80</v>
          </cell>
          <cell r="G166">
            <v>145971.11535826334</v>
          </cell>
          <cell r="H166">
            <v>8</v>
          </cell>
          <cell r="I166">
            <v>18246</v>
          </cell>
          <cell r="J166">
            <v>0.05</v>
          </cell>
          <cell r="K166">
            <v>2.9721999999999998E-2</v>
          </cell>
          <cell r="L166">
            <v>4338.5534906783032</v>
          </cell>
          <cell r="M166">
            <v>1660</v>
          </cell>
          <cell r="O166">
            <v>24244.553490678303</v>
          </cell>
          <cell r="P166">
            <v>1660</v>
          </cell>
          <cell r="Q166">
            <v>0.5</v>
          </cell>
          <cell r="R166">
            <v>1.0743801652892562</v>
          </cell>
          <cell r="S166">
            <v>0.1</v>
          </cell>
          <cell r="T166">
            <v>0.15</v>
          </cell>
          <cell r="U166">
            <v>0.75</v>
          </cell>
          <cell r="V166">
            <v>0</v>
          </cell>
          <cell r="W166">
            <v>42.975206611570243</v>
          </cell>
          <cell r="X166">
            <v>4.2975206611570247</v>
          </cell>
          <cell r="Y166">
            <v>6.4462809917355361</v>
          </cell>
          <cell r="Z166">
            <v>32.231404958677686</v>
          </cell>
          <cell r="AA166">
            <v>0</v>
          </cell>
          <cell r="AB166">
            <v>85.950413223140487</v>
          </cell>
          <cell r="AC166">
            <v>14.734356552538371</v>
          </cell>
          <cell r="AD166">
            <v>47.272727272727266</v>
          </cell>
          <cell r="AE166">
            <v>38.67768595041322</v>
          </cell>
        </row>
        <row r="167">
          <cell r="A167">
            <v>4150</v>
          </cell>
          <cell r="C167" t="str">
            <v xml:space="preserve">C.Lateral: Recolector 15 m3 +Farid +Iveco </v>
          </cell>
          <cell r="E167" t="str">
            <v>40 RECOLECTOR</v>
          </cell>
          <cell r="F167">
            <v>80</v>
          </cell>
          <cell r="G167">
            <v>142310.9516425661</v>
          </cell>
          <cell r="H167">
            <v>8</v>
          </cell>
          <cell r="I167">
            <v>17789</v>
          </cell>
          <cell r="J167">
            <v>0.05</v>
          </cell>
          <cell r="K167">
            <v>2.9721999999999998E-2</v>
          </cell>
          <cell r="L167">
            <v>4229.7661047203492</v>
          </cell>
          <cell r="M167">
            <v>1660</v>
          </cell>
          <cell r="O167">
            <v>23678.766104720351</v>
          </cell>
          <cell r="P167">
            <v>1660</v>
          </cell>
          <cell r="Q167">
            <v>0.5</v>
          </cell>
          <cell r="R167">
            <v>1.0743801652892562</v>
          </cell>
          <cell r="S167">
            <v>0.1</v>
          </cell>
          <cell r="T167">
            <v>0.15</v>
          </cell>
          <cell r="U167">
            <v>0.75</v>
          </cell>
          <cell r="V167">
            <v>0</v>
          </cell>
          <cell r="W167">
            <v>42.975206611570243</v>
          </cell>
          <cell r="X167">
            <v>4.2975206611570247</v>
          </cell>
          <cell r="Y167">
            <v>6.4462809917355361</v>
          </cell>
          <cell r="Z167">
            <v>32.231404958677686</v>
          </cell>
          <cell r="AA167">
            <v>0</v>
          </cell>
          <cell r="AB167">
            <v>85.950413223140487</v>
          </cell>
          <cell r="AC167">
            <v>14.734356552538371</v>
          </cell>
          <cell r="AD167">
            <v>47.272727272727266</v>
          </cell>
          <cell r="AE167">
            <v>38.67768595041322</v>
          </cell>
        </row>
        <row r="168">
          <cell r="A168">
            <v>4155</v>
          </cell>
          <cell r="C168" t="str">
            <v xml:space="preserve">C.Lateral: Recolector 16 m3 +OMB +Renault </v>
          </cell>
          <cell r="E168" t="str">
            <v>40 RECOLECTOR</v>
          </cell>
          <cell r="F168">
            <v>80</v>
          </cell>
          <cell r="G168">
            <v>129595.03804406621</v>
          </cell>
          <cell r="H168">
            <v>8</v>
          </cell>
          <cell r="I168">
            <v>16199</v>
          </cell>
          <cell r="J168">
            <v>0.05</v>
          </cell>
          <cell r="K168">
            <v>2.9721999999999998E-2</v>
          </cell>
          <cell r="L168">
            <v>3851.823720745736</v>
          </cell>
          <cell r="M168">
            <v>1660</v>
          </cell>
          <cell r="O168">
            <v>21710.823720745735</v>
          </cell>
          <cell r="P168">
            <v>1660</v>
          </cell>
          <cell r="Q168">
            <v>0.5</v>
          </cell>
          <cell r="R168">
            <v>1.0743801652892562</v>
          </cell>
          <cell r="S168">
            <v>0.1</v>
          </cell>
          <cell r="T168">
            <v>0.15</v>
          </cell>
          <cell r="U168">
            <v>0.75</v>
          </cell>
          <cell r="V168">
            <v>0</v>
          </cell>
          <cell r="W168">
            <v>42.975206611570243</v>
          </cell>
          <cell r="X168">
            <v>4.2975206611570247</v>
          </cell>
          <cell r="Y168">
            <v>6.4462809917355361</v>
          </cell>
          <cell r="Z168">
            <v>32.231404958677686</v>
          </cell>
          <cell r="AA168">
            <v>0</v>
          </cell>
          <cell r="AB168">
            <v>85.950413223140487</v>
          </cell>
          <cell r="AC168">
            <v>14.734356552538371</v>
          </cell>
          <cell r="AD168">
            <v>47.272727272727266</v>
          </cell>
          <cell r="AE168">
            <v>38.67768595041322</v>
          </cell>
        </row>
        <row r="169">
          <cell r="A169">
            <v>4160</v>
          </cell>
          <cell r="C169" t="str">
            <v>C.Lateral: Recolector 25m3 Farid+Merced 26Tn280CV</v>
          </cell>
          <cell r="E169" t="str">
            <v>40 RECOLECTOR</v>
          </cell>
          <cell r="F169">
            <v>80</v>
          </cell>
          <cell r="G169">
            <v>152622.25210438378</v>
          </cell>
          <cell r="H169">
            <v>8</v>
          </cell>
          <cell r="I169">
            <v>19078</v>
          </cell>
          <cell r="J169">
            <v>0.05</v>
          </cell>
          <cell r="K169">
            <v>2.9721999999999998E-2</v>
          </cell>
          <cell r="L169">
            <v>4536.2385770464944</v>
          </cell>
          <cell r="M169">
            <v>1910</v>
          </cell>
          <cell r="O169">
            <v>25524.238577046493</v>
          </cell>
          <cell r="P169">
            <v>1910</v>
          </cell>
          <cell r="Q169">
            <v>0.6</v>
          </cell>
          <cell r="R169">
            <v>1.0743801652892562</v>
          </cell>
          <cell r="S169">
            <v>0.1</v>
          </cell>
          <cell r="T169">
            <v>0.22</v>
          </cell>
          <cell r="U169">
            <v>0.8</v>
          </cell>
          <cell r="V169">
            <v>0</v>
          </cell>
          <cell r="W169">
            <v>51.570247933884296</v>
          </cell>
          <cell r="X169">
            <v>5.1570247933884303</v>
          </cell>
          <cell r="Y169">
            <v>11.345454545454546</v>
          </cell>
          <cell r="Z169">
            <v>41.256198347107443</v>
          </cell>
          <cell r="AA169">
            <v>0</v>
          </cell>
          <cell r="AB169">
            <v>109.32892561983472</v>
          </cell>
          <cell r="AC169">
            <v>18.742101534828809</v>
          </cell>
          <cell r="AD169">
            <v>56.727272727272727</v>
          </cell>
          <cell r="AE169">
            <v>52.601652892561987</v>
          </cell>
        </row>
        <row r="170">
          <cell r="A170">
            <v>4165</v>
          </cell>
          <cell r="C170" t="str">
            <v>C.Lateral: Recolector 25m3 Farid+Renault 26Tn270CV</v>
          </cell>
          <cell r="E170" t="str">
            <v>40 RECOLECTOR</v>
          </cell>
          <cell r="F170">
            <v>80</v>
          </cell>
          <cell r="G170">
            <v>157066.1521043838</v>
          </cell>
          <cell r="H170">
            <v>8</v>
          </cell>
          <cell r="I170">
            <v>19633</v>
          </cell>
          <cell r="J170">
            <v>0.05</v>
          </cell>
          <cell r="K170">
            <v>2.9721999999999998E-2</v>
          </cell>
          <cell r="L170">
            <v>4668.3201728464946</v>
          </cell>
          <cell r="M170">
            <v>1910</v>
          </cell>
          <cell r="O170">
            <v>26211.320172846496</v>
          </cell>
          <cell r="P170">
            <v>1910</v>
          </cell>
          <cell r="Q170">
            <v>0.6</v>
          </cell>
          <cell r="R170">
            <v>1.0743801652892562</v>
          </cell>
          <cell r="S170">
            <v>0.1</v>
          </cell>
          <cell r="T170">
            <v>0.22</v>
          </cell>
          <cell r="U170">
            <v>0.8</v>
          </cell>
          <cell r="V170">
            <v>0</v>
          </cell>
          <cell r="W170">
            <v>51.570247933884296</v>
          </cell>
          <cell r="X170">
            <v>5.1570247933884303</v>
          </cell>
          <cell r="Y170">
            <v>11.345454545454546</v>
          </cell>
          <cell r="Z170">
            <v>41.256198347107443</v>
          </cell>
          <cell r="AA170">
            <v>0</v>
          </cell>
          <cell r="AB170">
            <v>109.32892561983472</v>
          </cell>
          <cell r="AC170">
            <v>18.742101534828809</v>
          </cell>
          <cell r="AD170">
            <v>56.727272727272727</v>
          </cell>
          <cell r="AE170">
            <v>52.601652892561987</v>
          </cell>
        </row>
        <row r="171">
          <cell r="A171">
            <v>4170</v>
          </cell>
          <cell r="B171">
            <v>1</v>
          </cell>
          <cell r="C171" t="str">
            <v>C.Lateral: Recol·lector 25m3 Farid+Iveco 26Tn270CV</v>
          </cell>
          <cell r="E171" t="str">
            <v>40 RECOLECTOR</v>
          </cell>
          <cell r="F171">
            <v>80</v>
          </cell>
          <cell r="G171">
            <v>182000</v>
          </cell>
          <cell r="H171">
            <v>8</v>
          </cell>
          <cell r="I171">
            <v>22750</v>
          </cell>
          <cell r="J171">
            <v>0.05</v>
          </cell>
          <cell r="K171">
            <v>2.9721999999999998E-2</v>
          </cell>
          <cell r="L171">
            <v>5409.4039999999995</v>
          </cell>
          <cell r="M171">
            <v>1910</v>
          </cell>
          <cell r="O171">
            <v>30069.403999999999</v>
          </cell>
          <cell r="P171">
            <v>1910</v>
          </cell>
          <cell r="Q171">
            <v>0.6</v>
          </cell>
          <cell r="R171">
            <v>1.0743801652892562</v>
          </cell>
          <cell r="S171">
            <v>0.1</v>
          </cell>
          <cell r="T171">
            <v>0.22</v>
          </cell>
          <cell r="U171">
            <v>0.8</v>
          </cell>
          <cell r="V171">
            <v>0</v>
          </cell>
          <cell r="W171">
            <v>51.570247933884296</v>
          </cell>
          <cell r="X171">
            <v>5.1570247933884303</v>
          </cell>
          <cell r="Y171">
            <v>11.345454545454546</v>
          </cell>
          <cell r="Z171">
            <v>41.256198347107443</v>
          </cell>
          <cell r="AA171">
            <v>0</v>
          </cell>
          <cell r="AB171">
            <v>109.32892561983472</v>
          </cell>
          <cell r="AC171">
            <v>18.742101534828809</v>
          </cell>
          <cell r="AD171">
            <v>56.727272727272727</v>
          </cell>
          <cell r="AE171">
            <v>52.601652892561987</v>
          </cell>
        </row>
        <row r="172">
          <cell r="A172">
            <v>4175</v>
          </cell>
          <cell r="C172" t="str">
            <v>C.Lateral: Recolector 25m3 OMB+Merced 26Tn280CV</v>
          </cell>
          <cell r="E172" t="str">
            <v>40 RECOLECTOR</v>
          </cell>
          <cell r="F172">
            <v>80</v>
          </cell>
          <cell r="G172">
            <v>149123.94210438378</v>
          </cell>
          <cell r="H172">
            <v>8</v>
          </cell>
          <cell r="I172">
            <v>18640</v>
          </cell>
          <cell r="J172">
            <v>0.05</v>
          </cell>
          <cell r="K172">
            <v>2.9721999999999998E-2</v>
          </cell>
          <cell r="L172">
            <v>4432.2618072264941</v>
          </cell>
          <cell r="M172">
            <v>1910</v>
          </cell>
          <cell r="O172">
            <v>24982.261807226496</v>
          </cell>
          <cell r="P172">
            <v>1910</v>
          </cell>
          <cell r="Q172">
            <v>0.6</v>
          </cell>
          <cell r="R172">
            <v>1.0743801652892562</v>
          </cell>
          <cell r="S172">
            <v>0.1</v>
          </cell>
          <cell r="T172">
            <v>0.22</v>
          </cell>
          <cell r="U172">
            <v>0.8</v>
          </cell>
          <cell r="V172">
            <v>0</v>
          </cell>
          <cell r="W172">
            <v>51.570247933884296</v>
          </cell>
          <cell r="X172">
            <v>5.1570247933884303</v>
          </cell>
          <cell r="Y172">
            <v>11.345454545454546</v>
          </cell>
          <cell r="Z172">
            <v>41.256198347107443</v>
          </cell>
          <cell r="AA172">
            <v>0</v>
          </cell>
          <cell r="AB172">
            <v>109.32892561983472</v>
          </cell>
          <cell r="AC172">
            <v>18.742101534828809</v>
          </cell>
          <cell r="AD172">
            <v>56.727272727272727</v>
          </cell>
          <cell r="AE172">
            <v>52.601652892561987</v>
          </cell>
        </row>
        <row r="173">
          <cell r="A173">
            <v>4180</v>
          </cell>
          <cell r="C173" t="str">
            <v>C.Lateral: Recolector 25m3 OMB+Renault 26Tn270CV</v>
          </cell>
          <cell r="E173" t="str">
            <v>40 RECOLECTOR</v>
          </cell>
          <cell r="F173">
            <v>80</v>
          </cell>
          <cell r="G173">
            <v>154651.54210438379</v>
          </cell>
          <cell r="H173">
            <v>8</v>
          </cell>
          <cell r="I173">
            <v>19331</v>
          </cell>
          <cell r="J173">
            <v>0.05</v>
          </cell>
          <cell r="K173">
            <v>2.9721999999999998E-2</v>
          </cell>
          <cell r="L173">
            <v>4596.5531344264946</v>
          </cell>
          <cell r="M173">
            <v>1910</v>
          </cell>
          <cell r="O173">
            <v>25837.553134426496</v>
          </cell>
          <cell r="P173">
            <v>1910</v>
          </cell>
          <cell r="Q173">
            <v>0.6</v>
          </cell>
          <cell r="R173">
            <v>1.0743801652892562</v>
          </cell>
          <cell r="S173">
            <v>0.1</v>
          </cell>
          <cell r="T173">
            <v>0.22</v>
          </cell>
          <cell r="U173">
            <v>0.8</v>
          </cell>
          <cell r="V173">
            <v>0</v>
          </cell>
          <cell r="W173">
            <v>51.570247933884296</v>
          </cell>
          <cell r="X173">
            <v>5.1570247933884303</v>
          </cell>
          <cell r="Y173">
            <v>11.345454545454546</v>
          </cell>
          <cell r="Z173">
            <v>41.256198347107443</v>
          </cell>
          <cell r="AA173">
            <v>0</v>
          </cell>
          <cell r="AB173">
            <v>109.32892561983472</v>
          </cell>
          <cell r="AC173">
            <v>18.742101534828809</v>
          </cell>
          <cell r="AD173">
            <v>56.727272727272727</v>
          </cell>
          <cell r="AE173">
            <v>52.601652892561987</v>
          </cell>
        </row>
        <row r="174">
          <cell r="A174">
            <v>4185</v>
          </cell>
          <cell r="C174" t="str">
            <v>C.Lateral: Recolector 25m3 OMB+Iveco 26Tn270CV</v>
          </cell>
          <cell r="E174" t="str">
            <v>40 RECOLECTOR</v>
          </cell>
          <cell r="F174">
            <v>80</v>
          </cell>
          <cell r="G174">
            <v>139752.51210438379</v>
          </cell>
          <cell r="H174">
            <v>8</v>
          </cell>
          <cell r="I174">
            <v>17469</v>
          </cell>
          <cell r="J174">
            <v>0.05</v>
          </cell>
          <cell r="K174">
            <v>2.9721999999999998E-2</v>
          </cell>
          <cell r="L174">
            <v>4153.7241647664951</v>
          </cell>
          <cell r="M174">
            <v>1910</v>
          </cell>
          <cell r="O174">
            <v>23532.724164766496</v>
          </cell>
          <cell r="P174">
            <v>1910</v>
          </cell>
          <cell r="Q174">
            <v>0.6</v>
          </cell>
          <cell r="R174">
            <v>1.0743801652892562</v>
          </cell>
          <cell r="S174">
            <v>0.1</v>
          </cell>
          <cell r="T174">
            <v>0.22</v>
          </cell>
          <cell r="U174">
            <v>0.8</v>
          </cell>
          <cell r="V174">
            <v>0</v>
          </cell>
          <cell r="W174">
            <v>51.570247933884296</v>
          </cell>
          <cell r="X174">
            <v>5.1570247933884303</v>
          </cell>
          <cell r="Y174">
            <v>11.345454545454546</v>
          </cell>
          <cell r="Z174">
            <v>41.256198347107443</v>
          </cell>
          <cell r="AA174">
            <v>0</v>
          </cell>
          <cell r="AB174">
            <v>109.32892561983472</v>
          </cell>
          <cell r="AC174">
            <v>18.742101534828809</v>
          </cell>
          <cell r="AD174">
            <v>56.727272727272727</v>
          </cell>
          <cell r="AE174">
            <v>52.601652892561987</v>
          </cell>
        </row>
        <row r="175">
          <cell r="A175">
            <v>4190</v>
          </cell>
          <cell r="C175" t="str">
            <v>C.Lateral: Recolector 25m3 ( GAS )</v>
          </cell>
          <cell r="E175" t="str">
            <v>40 RECOLECTOR</v>
          </cell>
          <cell r="F175">
            <v>80</v>
          </cell>
          <cell r="G175">
            <v>185031</v>
          </cell>
          <cell r="H175">
            <v>8</v>
          </cell>
          <cell r="I175">
            <v>23129</v>
          </cell>
          <cell r="J175">
            <v>0.05</v>
          </cell>
          <cell r="K175">
            <v>2.9721999999999998E-2</v>
          </cell>
          <cell r="L175">
            <v>5499.4913820000002</v>
          </cell>
          <cell r="M175">
            <v>1910</v>
          </cell>
          <cell r="O175">
            <v>30538.491382</v>
          </cell>
          <cell r="P175">
            <v>1910</v>
          </cell>
          <cell r="Q175">
            <v>0.6</v>
          </cell>
          <cell r="R175">
            <v>1.0743801652892562</v>
          </cell>
          <cell r="S175">
            <v>0.1</v>
          </cell>
          <cell r="T175">
            <v>0.22</v>
          </cell>
          <cell r="U175">
            <v>0.8</v>
          </cell>
          <cell r="V175">
            <v>0</v>
          </cell>
          <cell r="W175">
            <v>51.570247933884296</v>
          </cell>
          <cell r="X175">
            <v>5.1570247933884303</v>
          </cell>
          <cell r="Y175">
            <v>11.345454545454546</v>
          </cell>
          <cell r="Z175">
            <v>41.256198347107443</v>
          </cell>
          <cell r="AA175">
            <v>0</v>
          </cell>
          <cell r="AB175">
            <v>109.32892561983472</v>
          </cell>
          <cell r="AC175">
            <v>18.742101534828809</v>
          </cell>
          <cell r="AD175">
            <v>56.727272727272727</v>
          </cell>
          <cell r="AE175">
            <v>52.601652892561987</v>
          </cell>
        </row>
        <row r="176">
          <cell r="A176">
            <v>4195</v>
          </cell>
          <cell r="C176" t="str">
            <v>C.Lateral: Recolector VIDRIO 26 m3  Farird</v>
          </cell>
          <cell r="E176" t="str">
            <v>40 RECOLECTOR</v>
          </cell>
          <cell r="F176">
            <v>80</v>
          </cell>
          <cell r="G176">
            <v>168699.01210438379</v>
          </cell>
          <cell r="H176">
            <v>8</v>
          </cell>
          <cell r="I176">
            <v>21087</v>
          </cell>
          <cell r="J176">
            <v>0.05</v>
          </cell>
          <cell r="K176">
            <v>2.9721999999999998E-2</v>
          </cell>
          <cell r="L176">
            <v>5014.0720377664948</v>
          </cell>
          <cell r="M176">
            <v>1910</v>
          </cell>
          <cell r="O176">
            <v>28011.072037766495</v>
          </cell>
          <cell r="P176">
            <v>1910</v>
          </cell>
          <cell r="Q176">
            <v>0.6</v>
          </cell>
          <cell r="R176">
            <v>1.0743801652892562</v>
          </cell>
          <cell r="S176">
            <v>0.1</v>
          </cell>
          <cell r="T176">
            <v>0.22</v>
          </cell>
          <cell r="U176">
            <v>1.2</v>
          </cell>
          <cell r="V176">
            <v>0</v>
          </cell>
          <cell r="W176">
            <v>51.570247933884296</v>
          </cell>
          <cell r="X176">
            <v>5.1570247933884303</v>
          </cell>
          <cell r="Y176">
            <v>11.345454545454546</v>
          </cell>
          <cell r="Z176">
            <v>61.88429752066115</v>
          </cell>
          <cell r="AA176">
            <v>0</v>
          </cell>
          <cell r="AB176">
            <v>129.95702479338843</v>
          </cell>
          <cell r="AC176">
            <v>22.278347107438016</v>
          </cell>
          <cell r="AD176">
            <v>56.727272727272727</v>
          </cell>
          <cell r="AE176">
            <v>73.229752066115694</v>
          </cell>
        </row>
        <row r="177">
          <cell r="A177">
            <v>4200</v>
          </cell>
          <cell r="C177" t="str">
            <v>C.Lateral: Satelite  Simple + Cabstar</v>
          </cell>
          <cell r="E177" t="str">
            <v>40 RECOLECTOR</v>
          </cell>
          <cell r="F177">
            <v>50</v>
          </cell>
          <cell r="G177">
            <v>47916.19423653432</v>
          </cell>
          <cell r="H177">
            <v>8</v>
          </cell>
          <cell r="I177">
            <v>5990</v>
          </cell>
          <cell r="J177">
            <v>0.05</v>
          </cell>
          <cell r="K177">
            <v>2.9721999999999998E-2</v>
          </cell>
          <cell r="L177">
            <v>1424.1651250982729</v>
          </cell>
          <cell r="M177">
            <v>1405</v>
          </cell>
          <cell r="O177">
            <v>8819.1651250982723</v>
          </cell>
          <cell r="P177">
            <v>1405</v>
          </cell>
          <cell r="Q177">
            <v>0.22</v>
          </cell>
          <cell r="R177">
            <v>1.0743801652892562</v>
          </cell>
          <cell r="S177">
            <v>0.2</v>
          </cell>
          <cell r="T177">
            <v>0.15</v>
          </cell>
          <cell r="U177">
            <v>0.8</v>
          </cell>
          <cell r="V177">
            <v>0</v>
          </cell>
          <cell r="W177">
            <v>11.818181818181818</v>
          </cell>
          <cell r="X177">
            <v>2.3636363636363638</v>
          </cell>
          <cell r="Y177">
            <v>1.7727272727272727</v>
          </cell>
          <cell r="Z177">
            <v>9.454545454545455</v>
          </cell>
          <cell r="AA177">
            <v>0</v>
          </cell>
          <cell r="AB177">
            <v>25.40909090909091</v>
          </cell>
          <cell r="AC177">
            <v>4.3558441558441565</v>
          </cell>
          <cell r="AD177">
            <v>14.181818181818182</v>
          </cell>
          <cell r="AE177">
            <v>11.227272727272728</v>
          </cell>
        </row>
        <row r="178">
          <cell r="A178">
            <v>4205</v>
          </cell>
          <cell r="C178" t="str">
            <v>C.Lateral: Satelite  Simple + Gasolone</v>
          </cell>
          <cell r="E178" t="str">
            <v>40 RECOLECTOR</v>
          </cell>
          <cell r="F178">
            <v>50</v>
          </cell>
          <cell r="H178">
            <v>8</v>
          </cell>
          <cell r="I178">
            <v>0</v>
          </cell>
          <cell r="J178">
            <v>0.05</v>
          </cell>
          <cell r="K178">
            <v>2.9721999999999998E-2</v>
          </cell>
          <cell r="L178">
            <v>0</v>
          </cell>
          <cell r="M178">
            <v>1405</v>
          </cell>
          <cell r="O178">
            <v>1405</v>
          </cell>
          <cell r="P178">
            <v>1405</v>
          </cell>
          <cell r="Q178">
            <v>0.22</v>
          </cell>
          <cell r="R178">
            <v>1.0743801652892562</v>
          </cell>
          <cell r="S178">
            <v>0.2</v>
          </cell>
          <cell r="T178">
            <v>0.15</v>
          </cell>
          <cell r="U178">
            <v>0.8</v>
          </cell>
          <cell r="V178">
            <v>0</v>
          </cell>
          <cell r="W178">
            <v>11.818181818181818</v>
          </cell>
          <cell r="X178">
            <v>2.3636363636363638</v>
          </cell>
          <cell r="Y178">
            <v>1.7727272727272727</v>
          </cell>
          <cell r="Z178">
            <v>9.454545454545455</v>
          </cell>
          <cell r="AA178">
            <v>0</v>
          </cell>
          <cell r="AB178">
            <v>25.40909090909091</v>
          </cell>
          <cell r="AC178">
            <v>4.3558441558441565</v>
          </cell>
          <cell r="AD178">
            <v>14.181818181818182</v>
          </cell>
          <cell r="AE178">
            <v>11.227272727272728</v>
          </cell>
        </row>
        <row r="179">
          <cell r="A179">
            <v>4210</v>
          </cell>
          <cell r="C179" t="str">
            <v>C.Lateral: Satelite  Doble + Cabstar</v>
          </cell>
          <cell r="E179" t="str">
            <v>40 RECOLECTOR</v>
          </cell>
          <cell r="F179">
            <v>50</v>
          </cell>
          <cell r="H179">
            <v>8</v>
          </cell>
          <cell r="I179">
            <v>0</v>
          </cell>
          <cell r="J179">
            <v>0.05</v>
          </cell>
          <cell r="K179">
            <v>2.9721999999999998E-2</v>
          </cell>
          <cell r="L179">
            <v>0</v>
          </cell>
          <cell r="M179">
            <v>1405</v>
          </cell>
          <cell r="O179">
            <v>1405</v>
          </cell>
          <cell r="P179">
            <v>1405</v>
          </cell>
          <cell r="Q179">
            <v>0.25</v>
          </cell>
          <cell r="R179">
            <v>1.0743801652892562</v>
          </cell>
          <cell r="S179">
            <v>0.2</v>
          </cell>
          <cell r="T179">
            <v>0.15</v>
          </cell>
          <cell r="U179">
            <v>0.95</v>
          </cell>
          <cell r="V179">
            <v>0</v>
          </cell>
          <cell r="W179">
            <v>13.429752066115702</v>
          </cell>
          <cell r="X179">
            <v>2.6859504132231407</v>
          </cell>
          <cell r="Y179">
            <v>2.0144628099173554</v>
          </cell>
          <cell r="Z179">
            <v>12.758264462809917</v>
          </cell>
          <cell r="AA179">
            <v>0</v>
          </cell>
          <cell r="AB179">
            <v>30.888429752066116</v>
          </cell>
          <cell r="AC179">
            <v>5.2951593860684776</v>
          </cell>
          <cell r="AD179">
            <v>16.115702479338843</v>
          </cell>
          <cell r="AE179">
            <v>14.772727272727273</v>
          </cell>
        </row>
        <row r="180">
          <cell r="A180">
            <v>4215</v>
          </cell>
          <cell r="C180" t="str">
            <v>C.Lateral:: Eq.  Sistema de Pesaje Aut.</v>
          </cell>
          <cell r="E180" t="str">
            <v>40 RECOLECTOR</v>
          </cell>
          <cell r="G180">
            <v>32173</v>
          </cell>
          <cell r="H180">
            <v>8</v>
          </cell>
          <cell r="I180">
            <v>4022</v>
          </cell>
          <cell r="J180">
            <v>0.05</v>
          </cell>
          <cell r="K180">
            <v>2.9721999999999998E-2</v>
          </cell>
          <cell r="L180">
            <v>956.24590599999999</v>
          </cell>
          <cell r="O180">
            <v>4978.2459060000001</v>
          </cell>
          <cell r="P180">
            <v>0</v>
          </cell>
          <cell r="Q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3.2172999999999998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3.2172999999999998</v>
          </cell>
          <cell r="AB180">
            <v>3.2172999999999998</v>
          </cell>
          <cell r="AC180">
            <v>0.55153714285714284</v>
          </cell>
          <cell r="AD180">
            <v>0</v>
          </cell>
          <cell r="AE180">
            <v>3.2172999999999998</v>
          </cell>
        </row>
        <row r="181">
          <cell r="A181">
            <v>4220</v>
          </cell>
          <cell r="C181" t="str">
            <v>C.Lateral:: Eq.  C.Cambios Automática con Retarder</v>
          </cell>
          <cell r="E181" t="str">
            <v>40 RECOLECTOR</v>
          </cell>
          <cell r="G181">
            <v>9470.18</v>
          </cell>
          <cell r="H181">
            <v>8</v>
          </cell>
          <cell r="I181">
            <v>1184</v>
          </cell>
          <cell r="J181">
            <v>0.05</v>
          </cell>
          <cell r="K181">
            <v>2.9721999999999998E-2</v>
          </cell>
          <cell r="L181">
            <v>281.47268995999997</v>
          </cell>
          <cell r="O181">
            <v>1465.47268996</v>
          </cell>
          <cell r="P181">
            <v>0</v>
          </cell>
          <cell r="Q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>
            <v>4225</v>
          </cell>
          <cell r="C182" t="str">
            <v>C.Lateral:: Eq.  Kit aumento de potencia a 320 CV</v>
          </cell>
          <cell r="E182" t="str">
            <v>40 RECOLECTOR</v>
          </cell>
          <cell r="G182">
            <v>9415.1200000000008</v>
          </cell>
          <cell r="H182">
            <v>8</v>
          </cell>
          <cell r="I182">
            <v>1177</v>
          </cell>
          <cell r="J182">
            <v>0.05</v>
          </cell>
          <cell r="K182">
            <v>2.9721999999999998E-2</v>
          </cell>
          <cell r="L182">
            <v>279.83619664000003</v>
          </cell>
          <cell r="O182">
            <v>1456.83619664</v>
          </cell>
          <cell r="P182">
            <v>0</v>
          </cell>
          <cell r="Q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</row>
        <row r="183">
          <cell r="A183">
            <v>4230</v>
          </cell>
          <cell r="C183" t="str">
            <v>C.F.Lateral: Recolector MSTS PACKER-1   20 m³</v>
          </cell>
          <cell r="E183" t="str">
            <v>40 RECOLECTOR</v>
          </cell>
          <cell r="F183">
            <v>40</v>
          </cell>
          <cell r="G183">
            <v>246745.51945476184</v>
          </cell>
          <cell r="H183">
            <v>8</v>
          </cell>
          <cell r="I183">
            <v>30843</v>
          </cell>
          <cell r="J183">
            <v>0.05</v>
          </cell>
          <cell r="K183">
            <v>2.9721999999999998E-2</v>
          </cell>
          <cell r="L183">
            <v>7333.7703292344313</v>
          </cell>
          <cell r="M183">
            <v>1660</v>
          </cell>
          <cell r="O183">
            <v>39836.77032923443</v>
          </cell>
          <cell r="P183">
            <v>1660</v>
          </cell>
          <cell r="Q183">
            <v>0.8</v>
          </cell>
          <cell r="R183">
            <v>1.0743801652892562</v>
          </cell>
          <cell r="S183">
            <v>0.1</v>
          </cell>
          <cell r="T183">
            <v>0.15</v>
          </cell>
          <cell r="U183">
            <v>0.85</v>
          </cell>
          <cell r="V183">
            <v>0</v>
          </cell>
          <cell r="W183">
            <v>34.380165289256198</v>
          </cell>
          <cell r="X183">
            <v>3.4380165289256199</v>
          </cell>
          <cell r="Y183">
            <v>5.1570247933884295</v>
          </cell>
          <cell r="Z183">
            <v>29.223140495867767</v>
          </cell>
          <cell r="AA183">
            <v>0</v>
          </cell>
          <cell r="AB183">
            <v>72.198347107438025</v>
          </cell>
          <cell r="AC183">
            <v>12.376859504132234</v>
          </cell>
          <cell r="AD183">
            <v>37.81818181818182</v>
          </cell>
          <cell r="AE183">
            <v>34.380165289256198</v>
          </cell>
        </row>
        <row r="184">
          <cell r="A184">
            <v>4235</v>
          </cell>
          <cell r="C184" t="str">
            <v>C.F.Lateral: CAJA 20 m³ para MSTS</v>
          </cell>
          <cell r="E184" t="str">
            <v>40 RECOLECTOR</v>
          </cell>
          <cell r="G184">
            <v>9213.5155602033828</v>
          </cell>
          <cell r="H184">
            <v>8</v>
          </cell>
          <cell r="I184">
            <v>1152</v>
          </cell>
          <cell r="J184">
            <v>0.05</v>
          </cell>
          <cell r="K184">
            <v>2.9721999999999998E-2</v>
          </cell>
          <cell r="L184">
            <v>273.84410948036492</v>
          </cell>
          <cell r="M184">
            <v>0</v>
          </cell>
          <cell r="O184">
            <v>1425.844109480365</v>
          </cell>
          <cell r="P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7.2641143586653001E-3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7.2641143586653001E-3</v>
          </cell>
          <cell r="AB184">
            <v>7.2641143586653001E-3</v>
          </cell>
          <cell r="AC184">
            <v>1.2452767471997658E-3</v>
          </cell>
          <cell r="AD184">
            <v>0</v>
          </cell>
          <cell r="AE184">
            <v>7.2641143586653001E-3</v>
          </cell>
        </row>
        <row r="185">
          <cell r="A185">
            <v>4240</v>
          </cell>
          <cell r="C185" t="str">
            <v xml:space="preserve">C.F.Lateral: TRANSPORLIFT MSTS </v>
          </cell>
          <cell r="E185" t="str">
            <v>40 RECOLECTOR</v>
          </cell>
          <cell r="F185">
            <v>120</v>
          </cell>
          <cell r="G185">
            <v>127651.36489848906</v>
          </cell>
          <cell r="H185">
            <v>8</v>
          </cell>
          <cell r="I185">
            <v>15956</v>
          </cell>
          <cell r="J185">
            <v>0.05</v>
          </cell>
          <cell r="K185">
            <v>2.9721999999999998E-2</v>
          </cell>
          <cell r="L185">
            <v>3794.0538675128919</v>
          </cell>
          <cell r="M185">
            <v>1910</v>
          </cell>
          <cell r="O185">
            <v>21660.053867512892</v>
          </cell>
          <cell r="P185">
            <v>1910</v>
          </cell>
          <cell r="Q185">
            <v>0.45</v>
          </cell>
          <cell r="R185">
            <v>1.0743801652892562</v>
          </cell>
          <cell r="S185">
            <v>0.1</v>
          </cell>
          <cell r="T185">
            <v>0.15</v>
          </cell>
          <cell r="U185">
            <v>0.65</v>
          </cell>
          <cell r="V185">
            <v>0</v>
          </cell>
          <cell r="W185">
            <v>58.016528925619831</v>
          </cell>
          <cell r="X185">
            <v>5.8016528925619832</v>
          </cell>
          <cell r="Y185">
            <v>8.7024793388429735</v>
          </cell>
          <cell r="Z185">
            <v>37.710743801652889</v>
          </cell>
          <cell r="AA185">
            <v>0</v>
          </cell>
          <cell r="AB185">
            <v>110.23140495867767</v>
          </cell>
          <cell r="AC185">
            <v>18.89681227863046</v>
          </cell>
          <cell r="AD185">
            <v>63.818181818181813</v>
          </cell>
          <cell r="AE185">
            <v>46.413223140495859</v>
          </cell>
        </row>
        <row r="186">
          <cell r="A186">
            <v>4245</v>
          </cell>
          <cell r="C186" t="str">
            <v>C.F.Lateral: REMOLQUE MSTS</v>
          </cell>
          <cell r="E186" t="str">
            <v>40 RECOLECTOR</v>
          </cell>
          <cell r="F186">
            <v>120</v>
          </cell>
          <cell r="G186">
            <v>37668.133136201366</v>
          </cell>
          <cell r="H186">
            <v>8</v>
          </cell>
          <cell r="I186">
            <v>4709</v>
          </cell>
          <cell r="J186">
            <v>0.05</v>
          </cell>
          <cell r="K186">
            <v>2.9721999999999998E-2</v>
          </cell>
          <cell r="L186">
            <v>1119.5722530741768</v>
          </cell>
          <cell r="M186">
            <v>626</v>
          </cell>
          <cell r="O186">
            <v>6454.5722530741768</v>
          </cell>
          <cell r="P186">
            <v>626</v>
          </cell>
          <cell r="Q186">
            <v>0.15</v>
          </cell>
          <cell r="R186">
            <v>1.0743801652892562</v>
          </cell>
          <cell r="S186">
            <v>0.1</v>
          </cell>
          <cell r="T186">
            <v>0.1</v>
          </cell>
          <cell r="U186">
            <v>0.2</v>
          </cell>
          <cell r="V186">
            <v>0</v>
          </cell>
          <cell r="W186">
            <v>19.33884297520661</v>
          </cell>
          <cell r="X186">
            <v>1.9338842975206612</v>
          </cell>
          <cell r="Y186">
            <v>1.9338842975206612</v>
          </cell>
          <cell r="Z186">
            <v>3.8677685950413223</v>
          </cell>
          <cell r="AA186">
            <v>0</v>
          </cell>
          <cell r="AB186">
            <v>27.074380165289252</v>
          </cell>
          <cell r="AC186">
            <v>4.6413223140495861</v>
          </cell>
          <cell r="AD186">
            <v>21.27272727272727</v>
          </cell>
          <cell r="AE186">
            <v>5.8016528925619832</v>
          </cell>
        </row>
        <row r="187">
          <cell r="A187">
            <v>4500</v>
          </cell>
          <cell r="C187" t="str">
            <v>V.Gancho 18Tn Caja Abierta 10m³</v>
          </cell>
          <cell r="E187" t="str">
            <v>45 GANCHO</v>
          </cell>
          <cell r="F187">
            <v>50</v>
          </cell>
          <cell r="G187">
            <v>86676.463163968132</v>
          </cell>
          <cell r="H187">
            <v>8</v>
          </cell>
          <cell r="I187">
            <v>10835</v>
          </cell>
          <cell r="J187">
            <v>0.05</v>
          </cell>
          <cell r="K187">
            <v>2.9721999999999998E-2</v>
          </cell>
          <cell r="L187">
            <v>2576.1978381594608</v>
          </cell>
          <cell r="M187">
            <v>1660</v>
          </cell>
          <cell r="O187">
            <v>15071.19783815946</v>
          </cell>
          <cell r="P187">
            <v>1660</v>
          </cell>
          <cell r="Q187">
            <v>0.3</v>
          </cell>
          <cell r="R187">
            <v>1.0743801652892562</v>
          </cell>
          <cell r="S187">
            <v>0.1</v>
          </cell>
          <cell r="T187">
            <v>0.15</v>
          </cell>
          <cell r="U187">
            <v>0.6</v>
          </cell>
          <cell r="V187">
            <v>0</v>
          </cell>
          <cell r="W187">
            <v>16.115702479338843</v>
          </cell>
          <cell r="X187">
            <v>1.6115702479338845</v>
          </cell>
          <cell r="Y187">
            <v>2.4173553719008263</v>
          </cell>
          <cell r="Z187">
            <v>9.6694214876033051</v>
          </cell>
          <cell r="AA187">
            <v>0</v>
          </cell>
          <cell r="AB187">
            <v>29.814049586776857</v>
          </cell>
          <cell r="AC187">
            <v>5.110979929161747</v>
          </cell>
          <cell r="AD187">
            <v>17.727272727272727</v>
          </cell>
          <cell r="AE187">
            <v>12.08677685950413</v>
          </cell>
        </row>
        <row r="188">
          <cell r="A188">
            <v>4505</v>
          </cell>
          <cell r="C188" t="str">
            <v>V.Gancho 18Tn Caja Abierta 28m³</v>
          </cell>
          <cell r="E188" t="str">
            <v>45 GANCHO</v>
          </cell>
          <cell r="F188">
            <v>50</v>
          </cell>
          <cell r="G188">
            <v>74649.670044354702</v>
          </cell>
          <cell r="H188">
            <v>8</v>
          </cell>
          <cell r="I188">
            <v>9331</v>
          </cell>
          <cell r="J188">
            <v>0.05</v>
          </cell>
          <cell r="K188">
            <v>2.9721999999999998E-2</v>
          </cell>
          <cell r="L188">
            <v>2218.7374930583105</v>
          </cell>
          <cell r="M188">
            <v>1660</v>
          </cell>
          <cell r="O188">
            <v>13209.73749305831</v>
          </cell>
          <cell r="P188">
            <v>1660</v>
          </cell>
          <cell r="Q188">
            <v>0.3</v>
          </cell>
          <cell r="R188">
            <v>1.0743801652892562</v>
          </cell>
          <cell r="S188">
            <v>0.1</v>
          </cell>
          <cell r="T188">
            <v>0.15</v>
          </cell>
          <cell r="U188">
            <v>0.6</v>
          </cell>
          <cell r="V188">
            <v>0</v>
          </cell>
          <cell r="W188">
            <v>16.115702479338843</v>
          </cell>
          <cell r="X188">
            <v>1.6115702479338845</v>
          </cell>
          <cell r="Y188">
            <v>2.4173553719008263</v>
          </cell>
          <cell r="Z188">
            <v>9.6694214876033051</v>
          </cell>
          <cell r="AA188">
            <v>0</v>
          </cell>
          <cell r="AB188">
            <v>29.814049586776857</v>
          </cell>
          <cell r="AC188">
            <v>5.110979929161747</v>
          </cell>
          <cell r="AD188">
            <v>17.727272727272727</v>
          </cell>
          <cell r="AE188">
            <v>12.08677685950413</v>
          </cell>
        </row>
        <row r="189">
          <cell r="A189">
            <v>4510</v>
          </cell>
          <cell r="C189" t="str">
            <v>V.Gancho 26Tn Caja Abierta 10m³</v>
          </cell>
          <cell r="E189" t="str">
            <v>45 GANCHO</v>
          </cell>
          <cell r="F189">
            <v>50</v>
          </cell>
          <cell r="G189">
            <v>108763.65800007213</v>
          </cell>
          <cell r="H189">
            <v>8</v>
          </cell>
          <cell r="I189">
            <v>13595</v>
          </cell>
          <cell r="J189">
            <v>0.05</v>
          </cell>
          <cell r="K189">
            <v>2.9721999999999998E-2</v>
          </cell>
          <cell r="L189">
            <v>3232.6734430781435</v>
          </cell>
          <cell r="M189">
            <v>1910</v>
          </cell>
          <cell r="O189">
            <v>18737.673443078143</v>
          </cell>
          <cell r="P189">
            <v>1910</v>
          </cell>
          <cell r="Q189">
            <v>0.45</v>
          </cell>
          <cell r="R189">
            <v>1.0743801652892562</v>
          </cell>
          <cell r="S189">
            <v>0.1</v>
          </cell>
          <cell r="T189">
            <v>0.2</v>
          </cell>
          <cell r="U189">
            <v>0.6</v>
          </cell>
          <cell r="V189">
            <v>0</v>
          </cell>
          <cell r="W189">
            <v>24.173553719008265</v>
          </cell>
          <cell r="X189">
            <v>2.4173553719008267</v>
          </cell>
          <cell r="Y189">
            <v>4.8347107438016534</v>
          </cell>
          <cell r="Z189">
            <v>14.504132231404958</v>
          </cell>
          <cell r="AA189">
            <v>0</v>
          </cell>
          <cell r="AB189">
            <v>45.929752066115704</v>
          </cell>
          <cell r="AC189">
            <v>7.8736717827626928</v>
          </cell>
          <cell r="AD189">
            <v>26.59090909090909</v>
          </cell>
          <cell r="AE189">
            <v>19.33884297520661</v>
          </cell>
        </row>
        <row r="190">
          <cell r="A190">
            <v>4515</v>
          </cell>
          <cell r="C190" t="str">
            <v>V.Ganxo 26Tn Caixa Oberta 10 m³</v>
          </cell>
          <cell r="E190" t="str">
            <v>45 GANCHO</v>
          </cell>
          <cell r="F190">
            <v>50</v>
          </cell>
          <cell r="G190">
            <v>97499.188633659098</v>
          </cell>
          <cell r="H190">
            <v>8</v>
          </cell>
          <cell r="I190">
            <v>12187</v>
          </cell>
          <cell r="J190">
            <v>0.05</v>
          </cell>
          <cell r="K190">
            <v>2.9721999999999998E-2</v>
          </cell>
          <cell r="L190">
            <v>2897.8708845696156</v>
          </cell>
          <cell r="M190">
            <v>1660</v>
          </cell>
          <cell r="O190">
            <v>16744.870884569616</v>
          </cell>
          <cell r="P190">
            <v>1660</v>
          </cell>
          <cell r="Q190">
            <v>0.7</v>
          </cell>
          <cell r="R190">
            <v>1.0743801652892562</v>
          </cell>
          <cell r="S190">
            <v>0.1</v>
          </cell>
          <cell r="T190">
            <v>0.2</v>
          </cell>
          <cell r="U190">
            <v>0.6</v>
          </cell>
          <cell r="V190">
            <v>150</v>
          </cell>
          <cell r="W190">
            <v>37.603305785123965</v>
          </cell>
          <cell r="X190">
            <v>3.7603305785123968</v>
          </cell>
          <cell r="Y190">
            <v>7.5206611570247937</v>
          </cell>
          <cell r="Z190">
            <v>22.561983471074377</v>
          </cell>
          <cell r="AA190">
            <v>150</v>
          </cell>
          <cell r="AB190">
            <v>221.44628099173553</v>
          </cell>
          <cell r="AC190">
            <v>37.962219598583239</v>
          </cell>
          <cell r="AD190">
            <v>41.36363636363636</v>
          </cell>
          <cell r="AE190">
            <v>180.08264462809916</v>
          </cell>
        </row>
        <row r="191">
          <cell r="A191">
            <v>4520</v>
          </cell>
          <cell r="C191" t="str">
            <v>V.Gancho 18Tn Caja Compact. 15m3 +Grua (Renault)</v>
          </cell>
          <cell r="E191" t="str">
            <v>45 GANCHO</v>
          </cell>
          <cell r="F191">
            <v>50</v>
          </cell>
          <cell r="G191">
            <v>116992.71573329487</v>
          </cell>
          <cell r="H191">
            <v>8</v>
          </cell>
          <cell r="I191">
            <v>14624</v>
          </cell>
          <cell r="J191">
            <v>0.05</v>
          </cell>
          <cell r="K191">
            <v>2.9721999999999998E-2</v>
          </cell>
          <cell r="L191">
            <v>3477.2574970249898</v>
          </cell>
          <cell r="M191">
            <v>1660</v>
          </cell>
          <cell r="O191">
            <v>19761.257497024992</v>
          </cell>
          <cell r="P191">
            <v>1660</v>
          </cell>
          <cell r="Q191">
            <v>0.35</v>
          </cell>
          <cell r="R191">
            <v>1.0743801652892562</v>
          </cell>
          <cell r="S191">
            <v>0.1</v>
          </cell>
          <cell r="T191">
            <v>0.15</v>
          </cell>
          <cell r="U191">
            <v>0.7</v>
          </cell>
          <cell r="V191">
            <v>0</v>
          </cell>
          <cell r="W191">
            <v>18.801652892561982</v>
          </cell>
          <cell r="X191">
            <v>1.8801652892561984</v>
          </cell>
          <cell r="Y191">
            <v>2.8202479338842972</v>
          </cell>
          <cell r="Z191">
            <v>13.161157024793386</v>
          </cell>
          <cell r="AA191">
            <v>0</v>
          </cell>
          <cell r="AB191">
            <v>36.663223140495859</v>
          </cell>
          <cell r="AC191">
            <v>6.2851239669421473</v>
          </cell>
          <cell r="AD191">
            <v>20.68181818181818</v>
          </cell>
          <cell r="AE191">
            <v>15.981404958677683</v>
          </cell>
        </row>
        <row r="192">
          <cell r="A192">
            <v>4525</v>
          </cell>
          <cell r="C192" t="str">
            <v>V.Gancho 18Tn Caja Compact. 15m3 +Grua (Mercedes)</v>
          </cell>
          <cell r="E192" t="str">
            <v>45 GANCHO</v>
          </cell>
          <cell r="F192">
            <v>50</v>
          </cell>
          <cell r="G192">
            <v>116633.00998882118</v>
          </cell>
          <cell r="H192">
            <v>8</v>
          </cell>
          <cell r="I192">
            <v>14579</v>
          </cell>
          <cell r="J192">
            <v>0.05</v>
          </cell>
          <cell r="K192">
            <v>2.9721999999999998E-2</v>
          </cell>
          <cell r="L192">
            <v>3466.5663228877429</v>
          </cell>
          <cell r="M192">
            <v>1660</v>
          </cell>
          <cell r="O192">
            <v>19705.566322887742</v>
          </cell>
          <cell r="P192">
            <v>1660</v>
          </cell>
          <cell r="Q192">
            <v>0.35</v>
          </cell>
          <cell r="R192">
            <v>1.0743801652892562</v>
          </cell>
          <cell r="S192">
            <v>0.1</v>
          </cell>
          <cell r="T192">
            <v>0.15</v>
          </cell>
          <cell r="U192">
            <v>0.7</v>
          </cell>
          <cell r="V192">
            <v>0</v>
          </cell>
          <cell r="W192">
            <v>18.801652892561982</v>
          </cell>
          <cell r="X192">
            <v>1.8801652892561984</v>
          </cell>
          <cell r="Y192">
            <v>2.8202479338842972</v>
          </cell>
          <cell r="Z192">
            <v>13.161157024793386</v>
          </cell>
          <cell r="AA192">
            <v>0</v>
          </cell>
          <cell r="AB192">
            <v>36.663223140495859</v>
          </cell>
          <cell r="AC192">
            <v>6.2851239669421473</v>
          </cell>
          <cell r="AD192">
            <v>20.68181818181818</v>
          </cell>
          <cell r="AE192">
            <v>15.981404958677683</v>
          </cell>
        </row>
        <row r="193">
          <cell r="A193">
            <v>4530</v>
          </cell>
          <cell r="C193" t="str">
            <v>V.Gancho 18Tn Caja Compact. 15m3 +Grua (Iveco)</v>
          </cell>
          <cell r="E193" t="str">
            <v>45 GANCHO</v>
          </cell>
          <cell r="F193">
            <v>50</v>
          </cell>
          <cell r="G193">
            <v>108763.65800007213</v>
          </cell>
          <cell r="H193">
            <v>8</v>
          </cell>
          <cell r="I193">
            <v>13595</v>
          </cell>
          <cell r="J193">
            <v>0.05</v>
          </cell>
          <cell r="K193">
            <v>2.9721999999999998E-2</v>
          </cell>
          <cell r="L193">
            <v>3232.6734430781435</v>
          </cell>
          <cell r="M193">
            <v>1660</v>
          </cell>
          <cell r="O193">
            <v>18487.673443078143</v>
          </cell>
          <cell r="P193">
            <v>1660</v>
          </cell>
          <cell r="Q193">
            <v>0.35</v>
          </cell>
          <cell r="R193">
            <v>1.0743801652892562</v>
          </cell>
          <cell r="S193">
            <v>0.1</v>
          </cell>
          <cell r="T193">
            <v>0.15</v>
          </cell>
          <cell r="U193">
            <v>0.7</v>
          </cell>
          <cell r="V193">
            <v>0</v>
          </cell>
          <cell r="W193">
            <v>18.801652892561982</v>
          </cell>
          <cell r="X193">
            <v>1.8801652892561984</v>
          </cell>
          <cell r="Y193">
            <v>2.8202479338842972</v>
          </cell>
          <cell r="Z193">
            <v>13.161157024793386</v>
          </cell>
          <cell r="AA193">
            <v>0</v>
          </cell>
          <cell r="AB193">
            <v>36.663223140495859</v>
          </cell>
          <cell r="AC193">
            <v>6.2851239669421473</v>
          </cell>
          <cell r="AD193">
            <v>20.68181818181818</v>
          </cell>
          <cell r="AE193">
            <v>15.981404958677683</v>
          </cell>
        </row>
        <row r="194">
          <cell r="A194">
            <v>4535</v>
          </cell>
          <cell r="C194" t="str">
            <v>V.Gancho 18Tn Caja Compact. 17m3 +Grua (Renault)</v>
          </cell>
          <cell r="E194" t="str">
            <v>45 GANCHO</v>
          </cell>
          <cell r="F194">
            <v>50</v>
          </cell>
          <cell r="H194">
            <v>8</v>
          </cell>
          <cell r="I194">
            <v>0</v>
          </cell>
          <cell r="J194">
            <v>0.05</v>
          </cell>
          <cell r="K194">
            <v>2.9721999999999998E-2</v>
          </cell>
          <cell r="L194">
            <v>0</v>
          </cell>
          <cell r="M194">
            <v>1660</v>
          </cell>
          <cell r="O194">
            <v>1660</v>
          </cell>
          <cell r="P194">
            <v>1660</v>
          </cell>
          <cell r="Q194">
            <v>0.35</v>
          </cell>
          <cell r="R194">
            <v>1.0743801652892562</v>
          </cell>
          <cell r="S194">
            <v>0.1</v>
          </cell>
          <cell r="T194">
            <v>0.15</v>
          </cell>
          <cell r="U194">
            <v>0.7</v>
          </cell>
          <cell r="V194">
            <v>0</v>
          </cell>
          <cell r="W194">
            <v>18.801652892561982</v>
          </cell>
          <cell r="X194">
            <v>1.8801652892561984</v>
          </cell>
          <cell r="Y194">
            <v>2.8202479338842972</v>
          </cell>
          <cell r="Z194">
            <v>13.161157024793386</v>
          </cell>
          <cell r="AA194">
            <v>0</v>
          </cell>
          <cell r="AB194">
            <v>36.663223140495859</v>
          </cell>
          <cell r="AC194">
            <v>6.2851239669421473</v>
          </cell>
          <cell r="AD194">
            <v>20.68181818181818</v>
          </cell>
          <cell r="AE194">
            <v>15.981404958677683</v>
          </cell>
        </row>
        <row r="195">
          <cell r="A195">
            <v>4540</v>
          </cell>
          <cell r="C195" t="str">
            <v>V.Gancho 26Tn Caja Compact. 20m3 +Grua (Renault)</v>
          </cell>
          <cell r="E195" t="str">
            <v>45 GANCHO</v>
          </cell>
          <cell r="F195">
            <v>50</v>
          </cell>
          <cell r="H195">
            <v>8</v>
          </cell>
          <cell r="I195">
            <v>0</v>
          </cell>
          <cell r="J195">
            <v>0.05</v>
          </cell>
          <cell r="K195">
            <v>2.9721999999999998E-2</v>
          </cell>
          <cell r="L195">
            <v>0</v>
          </cell>
          <cell r="M195">
            <v>1910</v>
          </cell>
          <cell r="O195">
            <v>1910</v>
          </cell>
          <cell r="P195">
            <v>1910</v>
          </cell>
          <cell r="Q195">
            <v>0.5</v>
          </cell>
          <cell r="R195">
            <v>1.0743801652892562</v>
          </cell>
          <cell r="S195">
            <v>0.1</v>
          </cell>
          <cell r="T195">
            <v>0.2</v>
          </cell>
          <cell r="U195">
            <v>0.7</v>
          </cell>
          <cell r="V195">
            <v>0</v>
          </cell>
          <cell r="W195">
            <v>26.859504132231404</v>
          </cell>
          <cell r="X195">
            <v>2.6859504132231407</v>
          </cell>
          <cell r="Y195">
            <v>5.3719008264462813</v>
          </cell>
          <cell r="Z195">
            <v>18.801652892561982</v>
          </cell>
          <cell r="AA195">
            <v>0</v>
          </cell>
          <cell r="AB195">
            <v>53.719008264462808</v>
          </cell>
          <cell r="AC195">
            <v>9.208972845336481</v>
          </cell>
          <cell r="AD195">
            <v>29.545454545454543</v>
          </cell>
          <cell r="AE195">
            <v>24.173553719008265</v>
          </cell>
        </row>
        <row r="196">
          <cell r="A196">
            <v>4545</v>
          </cell>
          <cell r="C196" t="str">
            <v>Remolque para Camión Gancho - 26 Tn</v>
          </cell>
          <cell r="E196" t="str">
            <v>45 GANCHO</v>
          </cell>
          <cell r="F196">
            <v>50</v>
          </cell>
          <cell r="G196">
            <v>37863.762576178291</v>
          </cell>
          <cell r="H196">
            <v>8</v>
          </cell>
          <cell r="I196">
            <v>4733</v>
          </cell>
          <cell r="J196">
            <v>0.05</v>
          </cell>
          <cell r="K196">
            <v>2.9721999999999998E-2</v>
          </cell>
          <cell r="L196">
            <v>1125.3867512891711</v>
          </cell>
          <cell r="O196">
            <v>5858.3867512891711</v>
          </cell>
          <cell r="P196">
            <v>0</v>
          </cell>
          <cell r="Q196">
            <v>0.15</v>
          </cell>
          <cell r="S196">
            <v>0</v>
          </cell>
          <cell r="T196">
            <v>0.1</v>
          </cell>
          <cell r="U196">
            <v>0.1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</row>
        <row r="197">
          <cell r="A197">
            <v>4550</v>
          </cell>
          <cell r="C197" t="str">
            <v>V.Cadenas 12Tn Caja 5 m³ PCB:10</v>
          </cell>
          <cell r="E197" t="str">
            <v>45 GANCHO</v>
          </cell>
          <cell r="F197">
            <v>50</v>
          </cell>
          <cell r="G197">
            <v>51969.907323933512</v>
          </cell>
          <cell r="H197">
            <v>8</v>
          </cell>
          <cell r="I197">
            <v>6496</v>
          </cell>
          <cell r="J197">
            <v>0.05</v>
          </cell>
          <cell r="K197">
            <v>2.9721999999999998E-2</v>
          </cell>
          <cell r="L197">
            <v>1544.6495854819518</v>
          </cell>
          <cell r="M197">
            <v>1660</v>
          </cell>
          <cell r="O197">
            <v>9700.6495854819514</v>
          </cell>
          <cell r="P197">
            <v>1660</v>
          </cell>
          <cell r="Q197">
            <v>0.24</v>
          </cell>
          <cell r="R197">
            <v>1.0743801652892562</v>
          </cell>
          <cell r="S197">
            <v>0.1</v>
          </cell>
          <cell r="T197">
            <v>0.15</v>
          </cell>
          <cell r="U197">
            <v>0.6</v>
          </cell>
          <cell r="V197">
            <v>0</v>
          </cell>
          <cell r="W197">
            <v>12.892561983471074</v>
          </cell>
          <cell r="X197">
            <v>1.2892561983471076</v>
          </cell>
          <cell r="Y197">
            <v>1.9338842975206609</v>
          </cell>
          <cell r="Z197">
            <v>7.7355371900826437</v>
          </cell>
          <cell r="AA197">
            <v>0</v>
          </cell>
          <cell r="AB197">
            <v>23.851239669421489</v>
          </cell>
          <cell r="AC197">
            <v>4.088783943329398</v>
          </cell>
          <cell r="AD197">
            <v>14.181818181818182</v>
          </cell>
          <cell r="AE197">
            <v>9.6694214876033051</v>
          </cell>
        </row>
        <row r="198">
          <cell r="A198">
            <v>4555</v>
          </cell>
          <cell r="C198" t="str">
            <v>V.Cadenas 16Tn Caja 7 m³ PCB:12</v>
          </cell>
          <cell r="E198" t="str">
            <v>45 GANCHO</v>
          </cell>
          <cell r="F198">
            <v>50</v>
          </cell>
          <cell r="G198">
            <v>57621.704951137719</v>
          </cell>
          <cell r="H198">
            <v>8</v>
          </cell>
          <cell r="I198">
            <v>7203</v>
          </cell>
          <cell r="J198">
            <v>0.05</v>
          </cell>
          <cell r="K198">
            <v>2.9721999999999998E-2</v>
          </cell>
          <cell r="L198">
            <v>1712.6323145577153</v>
          </cell>
          <cell r="M198">
            <v>1660</v>
          </cell>
          <cell r="O198">
            <v>10575.632314557715</v>
          </cell>
          <cell r="P198">
            <v>1660</v>
          </cell>
          <cell r="Q198">
            <v>0.26</v>
          </cell>
          <cell r="R198">
            <v>1.0743801652892562</v>
          </cell>
          <cell r="S198">
            <v>0.1</v>
          </cell>
          <cell r="T198">
            <v>0.15</v>
          </cell>
          <cell r="U198">
            <v>0.6</v>
          </cell>
          <cell r="V198">
            <v>0</v>
          </cell>
          <cell r="W198">
            <v>13.96694214876033</v>
          </cell>
          <cell r="X198">
            <v>1.3966942148760331</v>
          </cell>
          <cell r="Y198">
            <v>2.0950413223140494</v>
          </cell>
          <cell r="Z198">
            <v>8.3801652892561975</v>
          </cell>
          <cell r="AA198">
            <v>0</v>
          </cell>
          <cell r="AB198">
            <v>25.83884297520661</v>
          </cell>
          <cell r="AC198">
            <v>4.4295159386068477</v>
          </cell>
          <cell r="AD198">
            <v>15.363636363636363</v>
          </cell>
          <cell r="AE198">
            <v>10.475206611570247</v>
          </cell>
        </row>
        <row r="199">
          <cell r="A199">
            <v>4560</v>
          </cell>
          <cell r="C199" t="str">
            <v>V.Cadenas 18Tn Caja 7 m³ PCB:14</v>
          </cell>
          <cell r="E199" t="str">
            <v>45 GANCHO</v>
          </cell>
          <cell r="F199">
            <v>50</v>
          </cell>
          <cell r="G199">
            <v>67718.708304785265</v>
          </cell>
          <cell r="H199">
            <v>8</v>
          </cell>
          <cell r="I199">
            <v>8465</v>
          </cell>
          <cell r="J199">
            <v>0.05</v>
          </cell>
          <cell r="K199">
            <v>2.9721999999999998E-2</v>
          </cell>
          <cell r="L199">
            <v>2012.7354482348276</v>
          </cell>
          <cell r="M199">
            <v>1660</v>
          </cell>
          <cell r="O199">
            <v>12137.735448234827</v>
          </cell>
          <cell r="P199">
            <v>1660</v>
          </cell>
          <cell r="Q199">
            <v>0.3</v>
          </cell>
          <cell r="R199">
            <v>1.0743801652892562</v>
          </cell>
          <cell r="S199">
            <v>0.1</v>
          </cell>
          <cell r="T199">
            <v>0.15</v>
          </cell>
          <cell r="U199">
            <v>0.6</v>
          </cell>
          <cell r="V199">
            <v>0</v>
          </cell>
          <cell r="W199">
            <v>16.115702479338843</v>
          </cell>
          <cell r="X199">
            <v>1.6115702479338845</v>
          </cell>
          <cell r="Y199">
            <v>2.4173553719008263</v>
          </cell>
          <cell r="Z199">
            <v>9.6694214876033051</v>
          </cell>
          <cell r="AA199">
            <v>0</v>
          </cell>
          <cell r="AB199">
            <v>29.814049586776857</v>
          </cell>
          <cell r="AC199">
            <v>5.110979929161747</v>
          </cell>
          <cell r="AD199">
            <v>17.727272727272727</v>
          </cell>
          <cell r="AE199">
            <v>12.08677685950413</v>
          </cell>
        </row>
        <row r="200">
          <cell r="A200">
            <v>5000</v>
          </cell>
          <cell r="C200" t="str">
            <v>Lavacont. Lateral:  6.300L +RR +Mercedes</v>
          </cell>
          <cell r="E200" t="str">
            <v>50 LAVACONT</v>
          </cell>
          <cell r="F200">
            <v>6</v>
          </cell>
          <cell r="G200">
            <v>144837.53210438378</v>
          </cell>
          <cell r="H200">
            <v>8</v>
          </cell>
          <cell r="I200">
            <v>18105</v>
          </cell>
          <cell r="J200">
            <v>0.05</v>
          </cell>
          <cell r="K200">
            <v>2.9721999999999998E-2</v>
          </cell>
          <cell r="L200">
            <v>4304.8611292064943</v>
          </cell>
          <cell r="M200">
            <v>1660</v>
          </cell>
          <cell r="O200">
            <v>24069.861129206496</v>
          </cell>
          <cell r="P200">
            <v>1660</v>
          </cell>
          <cell r="Q200">
            <v>7</v>
          </cell>
          <cell r="R200">
            <v>1.0743801652892562</v>
          </cell>
          <cell r="S200">
            <v>0.15</v>
          </cell>
          <cell r="T200">
            <v>0.1</v>
          </cell>
          <cell r="U200">
            <v>0.9</v>
          </cell>
          <cell r="V200">
            <v>5.45</v>
          </cell>
          <cell r="W200">
            <v>45.123966942148762</v>
          </cell>
          <cell r="X200">
            <v>6.7685950413223139</v>
          </cell>
          <cell r="Y200">
            <v>4.5123966942148765</v>
          </cell>
          <cell r="Z200">
            <v>40.611570247933884</v>
          </cell>
          <cell r="AA200">
            <v>5.45</v>
          </cell>
          <cell r="AB200">
            <v>102.46652892561984</v>
          </cell>
          <cell r="AC200">
            <v>17.565690672963402</v>
          </cell>
          <cell r="AD200">
            <v>51.892561983471076</v>
          </cell>
          <cell r="AE200">
            <v>50.573966942148765</v>
          </cell>
        </row>
        <row r="201">
          <cell r="A201">
            <v>5005</v>
          </cell>
          <cell r="C201" t="str">
            <v>Lavacont. Lateral:  6.300L +RR +Renault</v>
          </cell>
          <cell r="E201" t="str">
            <v>50 LAVACONT</v>
          </cell>
          <cell r="F201">
            <v>6</v>
          </cell>
          <cell r="G201">
            <v>149436.45210438379</v>
          </cell>
          <cell r="H201">
            <v>8</v>
          </cell>
          <cell r="I201">
            <v>18680</v>
          </cell>
          <cell r="J201">
            <v>0.05</v>
          </cell>
          <cell r="K201">
            <v>2.9721999999999998E-2</v>
          </cell>
          <cell r="L201">
            <v>4441.550229446495</v>
          </cell>
          <cell r="M201">
            <v>1660</v>
          </cell>
          <cell r="O201">
            <v>24781.550229446497</v>
          </cell>
          <cell r="P201">
            <v>1660</v>
          </cell>
          <cell r="Q201">
            <v>7</v>
          </cell>
          <cell r="R201">
            <v>1.0743801652892562</v>
          </cell>
          <cell r="S201">
            <v>0.15</v>
          </cell>
          <cell r="T201">
            <v>0.1</v>
          </cell>
          <cell r="U201">
            <v>0.9</v>
          </cell>
          <cell r="V201">
            <v>5.45</v>
          </cell>
          <cell r="W201">
            <v>45.123966942148762</v>
          </cell>
          <cell r="X201">
            <v>6.7685950413223139</v>
          </cell>
          <cell r="Y201">
            <v>4.5123966942148765</v>
          </cell>
          <cell r="Z201">
            <v>40.611570247933884</v>
          </cell>
          <cell r="AA201">
            <v>5.45</v>
          </cell>
          <cell r="AB201">
            <v>102.46652892561984</v>
          </cell>
          <cell r="AC201">
            <v>17.565690672963402</v>
          </cell>
          <cell r="AD201">
            <v>51.892561983471076</v>
          </cell>
          <cell r="AE201">
            <v>50.573966942148765</v>
          </cell>
        </row>
        <row r="202">
          <cell r="A202">
            <v>5010</v>
          </cell>
          <cell r="B202">
            <v>1</v>
          </cell>
          <cell r="C202" t="str">
            <v>Rentacont. Lateral:  6.300L +RR +Iveco</v>
          </cell>
          <cell r="E202" t="str">
            <v>50 LAVACONT</v>
          </cell>
          <cell r="F202">
            <v>6</v>
          </cell>
          <cell r="G202">
            <v>195000</v>
          </cell>
          <cell r="H202">
            <v>8</v>
          </cell>
          <cell r="I202">
            <v>24375</v>
          </cell>
          <cell r="J202">
            <v>0.05</v>
          </cell>
          <cell r="K202">
            <v>2.9721999999999998E-2</v>
          </cell>
          <cell r="L202">
            <v>5795.79</v>
          </cell>
          <cell r="M202">
            <v>1660</v>
          </cell>
          <cell r="O202">
            <v>31830.79</v>
          </cell>
          <cell r="P202">
            <v>1660</v>
          </cell>
          <cell r="Q202">
            <v>7</v>
          </cell>
          <cell r="R202">
            <v>1.0743801652892562</v>
          </cell>
          <cell r="S202">
            <v>0.15</v>
          </cell>
          <cell r="T202">
            <v>0.1</v>
          </cell>
          <cell r="U202">
            <v>0.9</v>
          </cell>
          <cell r="V202">
            <v>350</v>
          </cell>
          <cell r="W202">
            <v>45.123966942148762</v>
          </cell>
          <cell r="X202">
            <v>6.7685950413223139</v>
          </cell>
          <cell r="Y202">
            <v>4.5123966942148765</v>
          </cell>
          <cell r="Z202">
            <v>40.611570247933884</v>
          </cell>
          <cell r="AA202">
            <v>350</v>
          </cell>
          <cell r="AB202">
            <v>447.01652892561981</v>
          </cell>
          <cell r="AC202">
            <v>76.631404958677692</v>
          </cell>
          <cell r="AD202">
            <v>51.892561983471076</v>
          </cell>
          <cell r="AE202">
            <v>395.12396694214874</v>
          </cell>
        </row>
        <row r="203">
          <cell r="A203">
            <v>5015</v>
          </cell>
          <cell r="C203" t="str">
            <v>Lavacont. Lateral:  6.300L +OMB +Mercedes</v>
          </cell>
          <cell r="E203" t="str">
            <v>50 LAVACONT</v>
          </cell>
          <cell r="F203">
            <v>6</v>
          </cell>
          <cell r="G203">
            <v>147319.55210438379</v>
          </cell>
          <cell r="H203">
            <v>8</v>
          </cell>
          <cell r="I203">
            <v>18415</v>
          </cell>
          <cell r="J203">
            <v>0.05</v>
          </cell>
          <cell r="K203">
            <v>2.9721999999999998E-2</v>
          </cell>
          <cell r="L203">
            <v>4378.6317276464952</v>
          </cell>
          <cell r="M203">
            <v>1660</v>
          </cell>
          <cell r="O203">
            <v>24453.631727646494</v>
          </cell>
          <cell r="P203">
            <v>1660</v>
          </cell>
          <cell r="Q203">
            <v>7</v>
          </cell>
          <cell r="R203">
            <v>1.0743801652892562</v>
          </cell>
          <cell r="S203">
            <v>0.15</v>
          </cell>
          <cell r="T203">
            <v>0.1</v>
          </cell>
          <cell r="U203">
            <v>0.9</v>
          </cell>
          <cell r="V203">
            <v>5.45</v>
          </cell>
          <cell r="W203">
            <v>45.123966942148762</v>
          </cell>
          <cell r="X203">
            <v>6.7685950413223139</v>
          </cell>
          <cell r="Y203">
            <v>4.5123966942148765</v>
          </cell>
          <cell r="Z203">
            <v>40.611570247933884</v>
          </cell>
          <cell r="AA203">
            <v>5.45</v>
          </cell>
          <cell r="AB203">
            <v>102.46652892561984</v>
          </cell>
          <cell r="AC203">
            <v>17.565690672963402</v>
          </cell>
          <cell r="AD203">
            <v>51.892561983471076</v>
          </cell>
          <cell r="AE203">
            <v>50.573966942148765</v>
          </cell>
        </row>
        <row r="204">
          <cell r="A204">
            <v>5020</v>
          </cell>
          <cell r="C204" t="str">
            <v>Lavacont. Lateral:  6.300L +OMB +Renault</v>
          </cell>
          <cell r="E204" t="str">
            <v>50 LAVACONT</v>
          </cell>
          <cell r="F204">
            <v>6</v>
          </cell>
          <cell r="G204">
            <v>151918.01210438379</v>
          </cell>
          <cell r="H204">
            <v>8</v>
          </cell>
          <cell r="I204">
            <v>18990</v>
          </cell>
          <cell r="J204">
            <v>0.05</v>
          </cell>
          <cell r="K204">
            <v>2.9721999999999998E-2</v>
          </cell>
          <cell r="L204">
            <v>4515.3071557664944</v>
          </cell>
          <cell r="M204">
            <v>1660</v>
          </cell>
          <cell r="O204">
            <v>25165.307155766495</v>
          </cell>
          <cell r="P204">
            <v>1660</v>
          </cell>
          <cell r="Q204">
            <v>7</v>
          </cell>
          <cell r="R204">
            <v>1.0743801652892562</v>
          </cell>
          <cell r="S204">
            <v>0.15</v>
          </cell>
          <cell r="T204">
            <v>0.1</v>
          </cell>
          <cell r="U204">
            <v>0.9</v>
          </cell>
          <cell r="V204">
            <v>5.45</v>
          </cell>
          <cell r="W204">
            <v>45.123966942148762</v>
          </cell>
          <cell r="X204">
            <v>6.7685950413223139</v>
          </cell>
          <cell r="Y204">
            <v>4.5123966942148765</v>
          </cell>
          <cell r="Z204">
            <v>40.611570247933884</v>
          </cell>
          <cell r="AA204">
            <v>5.45</v>
          </cell>
          <cell r="AB204">
            <v>102.46652892561984</v>
          </cell>
          <cell r="AC204">
            <v>17.565690672963402</v>
          </cell>
          <cell r="AD204">
            <v>51.892561983471076</v>
          </cell>
          <cell r="AE204">
            <v>50.573966942148765</v>
          </cell>
        </row>
        <row r="205">
          <cell r="A205">
            <v>5025</v>
          </cell>
          <cell r="C205" t="str">
            <v>Lavacont. Lateral:  6.300L +OMB +Iveco</v>
          </cell>
          <cell r="E205" t="str">
            <v>50 LAVACONT</v>
          </cell>
          <cell r="F205">
            <v>6</v>
          </cell>
          <cell r="G205">
            <v>135386.35210438378</v>
          </cell>
          <cell r="H205">
            <v>8</v>
          </cell>
          <cell r="I205">
            <v>16923</v>
          </cell>
          <cell r="J205">
            <v>0.05</v>
          </cell>
          <cell r="K205">
            <v>2.9721999999999998E-2</v>
          </cell>
          <cell r="L205">
            <v>4023.9531572464944</v>
          </cell>
          <cell r="M205">
            <v>1660</v>
          </cell>
          <cell r="O205">
            <v>22606.953157246495</v>
          </cell>
          <cell r="P205">
            <v>1660</v>
          </cell>
          <cell r="Q205">
            <v>7</v>
          </cell>
          <cell r="R205">
            <v>1.0743801652892562</v>
          </cell>
          <cell r="S205">
            <v>0.15</v>
          </cell>
          <cell r="T205">
            <v>0.1</v>
          </cell>
          <cell r="U205">
            <v>0.9</v>
          </cell>
          <cell r="V205">
            <v>5.45</v>
          </cell>
          <cell r="W205">
            <v>45.123966942148762</v>
          </cell>
          <cell r="X205">
            <v>6.7685950413223139</v>
          </cell>
          <cell r="Y205">
            <v>4.5123966942148765</v>
          </cell>
          <cell r="Z205">
            <v>40.611570247933884</v>
          </cell>
          <cell r="AA205">
            <v>5.45</v>
          </cell>
          <cell r="AB205">
            <v>102.46652892561984</v>
          </cell>
          <cell r="AC205">
            <v>17.565690672963402</v>
          </cell>
          <cell r="AD205">
            <v>51.892561983471076</v>
          </cell>
          <cell r="AE205">
            <v>50.573966942148765</v>
          </cell>
        </row>
        <row r="206">
          <cell r="A206">
            <v>5030</v>
          </cell>
          <cell r="C206" t="str">
            <v xml:space="preserve">Lavacont. Lateral:  Eq. Caja de Cambios Automatica </v>
          </cell>
          <cell r="E206" t="str">
            <v>50 LAVACONT</v>
          </cell>
          <cell r="F206">
            <v>6</v>
          </cell>
          <cell r="G206">
            <v>7317</v>
          </cell>
          <cell r="H206">
            <v>8</v>
          </cell>
          <cell r="I206">
            <v>915</v>
          </cell>
          <cell r="J206">
            <v>0.05</v>
          </cell>
          <cell r="K206">
            <v>2.9721999999999998E-2</v>
          </cell>
          <cell r="L206">
            <v>217.47587399999998</v>
          </cell>
          <cell r="M206">
            <v>1660</v>
          </cell>
          <cell r="O206">
            <v>2792.4758739999997</v>
          </cell>
          <cell r="P206">
            <v>1660</v>
          </cell>
          <cell r="S206">
            <v>0</v>
          </cell>
          <cell r="T206">
            <v>0</v>
          </cell>
          <cell r="U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</row>
        <row r="207">
          <cell r="A207">
            <v>5035</v>
          </cell>
          <cell r="C207" t="str">
            <v>Lavacont. Trasero: 5.500+5.500 +A.C.+RR +Renault</v>
          </cell>
          <cell r="E207" t="str">
            <v>50 LAVACONT</v>
          </cell>
          <cell r="F207">
            <v>6</v>
          </cell>
          <cell r="G207">
            <v>151619.12660920992</v>
          </cell>
          <cell r="H207">
            <v>8</v>
          </cell>
          <cell r="I207">
            <v>18952</v>
          </cell>
          <cell r="J207">
            <v>0.05</v>
          </cell>
          <cell r="K207">
            <v>2.9721999999999998E-2</v>
          </cell>
          <cell r="L207">
            <v>4506.4236810789371</v>
          </cell>
          <cell r="M207">
            <v>1660</v>
          </cell>
          <cell r="O207">
            <v>25118.423681078937</v>
          </cell>
          <cell r="P207">
            <v>1660</v>
          </cell>
          <cell r="Q207">
            <v>12</v>
          </cell>
          <cell r="R207">
            <v>1.0743801652892562</v>
          </cell>
          <cell r="S207">
            <v>0.15</v>
          </cell>
          <cell r="T207">
            <v>0.1</v>
          </cell>
          <cell r="U207">
            <v>1.2</v>
          </cell>
          <cell r="V207">
            <v>5.45</v>
          </cell>
          <cell r="W207">
            <v>77.355371900826441</v>
          </cell>
          <cell r="X207">
            <v>11.603305785123966</v>
          </cell>
          <cell r="Y207">
            <v>7.7355371900826446</v>
          </cell>
          <cell r="Z207">
            <v>92.826446280991732</v>
          </cell>
          <cell r="AA207">
            <v>5.45</v>
          </cell>
          <cell r="AB207">
            <v>194.97066115702478</v>
          </cell>
          <cell r="AC207">
            <v>33.423541912632821</v>
          </cell>
          <cell r="AD207">
            <v>88.958677685950406</v>
          </cell>
          <cell r="AE207">
            <v>106.01198347107437</v>
          </cell>
        </row>
        <row r="208">
          <cell r="A208">
            <v>5040</v>
          </cell>
          <cell r="C208" t="str">
            <v>Lavacont. Trasero: 5.500+5.500 +A.F.+RR + Mercedes</v>
          </cell>
          <cell r="E208" t="str">
            <v>50 LAVACONT</v>
          </cell>
          <cell r="F208">
            <v>6</v>
          </cell>
          <cell r="G208">
            <v>124603.33201110672</v>
          </cell>
          <cell r="H208">
            <v>8</v>
          </cell>
          <cell r="I208">
            <v>15575</v>
          </cell>
          <cell r="J208">
            <v>0.05</v>
          </cell>
          <cell r="K208">
            <v>2.9721999999999998E-2</v>
          </cell>
          <cell r="L208">
            <v>3703.4602340341135</v>
          </cell>
          <cell r="M208">
            <v>1660</v>
          </cell>
          <cell r="O208">
            <v>20938.460234034115</v>
          </cell>
          <cell r="P208">
            <v>1660</v>
          </cell>
          <cell r="Q208">
            <v>7</v>
          </cell>
          <cell r="R208">
            <v>1.0743801652892562</v>
          </cell>
          <cell r="S208">
            <v>0.15</v>
          </cell>
          <cell r="T208">
            <v>0.1</v>
          </cell>
          <cell r="U208">
            <v>0.9</v>
          </cell>
          <cell r="V208">
            <v>5.45</v>
          </cell>
          <cell r="W208">
            <v>45.123966942148762</v>
          </cell>
          <cell r="X208">
            <v>6.7685950413223139</v>
          </cell>
          <cell r="Y208">
            <v>4.5123966942148765</v>
          </cell>
          <cell r="Z208">
            <v>40.611570247933884</v>
          </cell>
          <cell r="AA208">
            <v>5.45</v>
          </cell>
          <cell r="AB208">
            <v>102.46652892561984</v>
          </cell>
          <cell r="AC208">
            <v>17.565690672963402</v>
          </cell>
          <cell r="AD208">
            <v>51.892561983471076</v>
          </cell>
          <cell r="AE208">
            <v>50.573966942148765</v>
          </cell>
        </row>
        <row r="209">
          <cell r="A209">
            <v>5045</v>
          </cell>
          <cell r="B209">
            <v>1</v>
          </cell>
          <cell r="C209" t="str">
            <v>Rentacontenidors de càrrega posterior</v>
          </cell>
          <cell r="E209" t="str">
            <v>50 LAVACONT</v>
          </cell>
          <cell r="F209">
            <v>5</v>
          </cell>
          <cell r="G209">
            <v>124256.24752082508</v>
          </cell>
          <cell r="H209">
            <v>8</v>
          </cell>
          <cell r="I209">
            <v>15532</v>
          </cell>
          <cell r="J209">
            <v>0.05</v>
          </cell>
          <cell r="K209">
            <v>2.9721999999999998E-2</v>
          </cell>
          <cell r="L209">
            <v>3693.144188813963</v>
          </cell>
          <cell r="M209">
            <v>1660</v>
          </cell>
          <cell r="O209">
            <v>20885.144188813963</v>
          </cell>
          <cell r="P209">
            <v>1660</v>
          </cell>
          <cell r="Q209">
            <v>7</v>
          </cell>
          <cell r="R209">
            <v>1.0743801652892562</v>
          </cell>
          <cell r="S209">
            <v>0.15</v>
          </cell>
          <cell r="T209">
            <v>0.1</v>
          </cell>
          <cell r="U209">
            <v>0.9</v>
          </cell>
          <cell r="V209">
            <v>350</v>
          </cell>
          <cell r="W209">
            <v>37.603305785123965</v>
          </cell>
          <cell r="X209">
            <v>5.6404958677685944</v>
          </cell>
          <cell r="Y209">
            <v>3.7603305785123968</v>
          </cell>
          <cell r="Z209">
            <v>33.84297520661157</v>
          </cell>
          <cell r="AA209">
            <v>350</v>
          </cell>
          <cell r="AB209">
            <v>430.84710743801651</v>
          </cell>
          <cell r="AC209">
            <v>73.859504132231407</v>
          </cell>
          <cell r="AD209">
            <v>43.243801652892557</v>
          </cell>
          <cell r="AE209">
            <v>387.60330578512395</v>
          </cell>
        </row>
        <row r="210">
          <cell r="A210">
            <v>5500</v>
          </cell>
          <cell r="C210" t="str">
            <v>Contenedor C. Lateral 1.700L RSU  Plástico</v>
          </cell>
          <cell r="E210" t="str">
            <v>55 CONTEN.</v>
          </cell>
          <cell r="G210">
            <v>567.95643864267424</v>
          </cell>
          <cell r="H210">
            <v>8</v>
          </cell>
          <cell r="I210">
            <v>71</v>
          </cell>
          <cell r="J210">
            <v>0.05</v>
          </cell>
          <cell r="K210">
            <v>2.9721999999999998E-2</v>
          </cell>
          <cell r="L210">
            <v>16.880801269337564</v>
          </cell>
          <cell r="O210">
            <v>87.880801269337567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0.22718257545706971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0.22718257545706971</v>
          </cell>
          <cell r="AB210">
            <v>0.22718257545706971</v>
          </cell>
          <cell r="AC210">
            <v>3.8945584364069093E-2</v>
          </cell>
          <cell r="AD210">
            <v>0</v>
          </cell>
          <cell r="AE210">
            <v>0.22718257545706971</v>
          </cell>
        </row>
        <row r="211">
          <cell r="A211">
            <v>5505</v>
          </cell>
          <cell r="B211">
            <v>1</v>
          </cell>
          <cell r="C211" t="str">
            <v>Contenidor C. Lateral 1.800L FORM</v>
          </cell>
          <cell r="E211" t="str">
            <v>55 CONTEN.</v>
          </cell>
          <cell r="G211">
            <v>950</v>
          </cell>
          <cell r="H211">
            <v>8</v>
          </cell>
          <cell r="I211">
            <v>119</v>
          </cell>
          <cell r="J211">
            <v>0.05</v>
          </cell>
          <cell r="K211">
            <v>2.9721999999999998E-2</v>
          </cell>
          <cell r="L211">
            <v>28.235899999999997</v>
          </cell>
          <cell r="O211">
            <v>147.23589999999999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0.38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0.38</v>
          </cell>
          <cell r="AB211">
            <v>0.38</v>
          </cell>
          <cell r="AC211">
            <v>6.5142857142857141E-2</v>
          </cell>
          <cell r="AD211">
            <v>0</v>
          </cell>
          <cell r="AE211">
            <v>0.38</v>
          </cell>
        </row>
        <row r="212">
          <cell r="A212">
            <v>5510</v>
          </cell>
          <cell r="C212" t="str">
            <v>Contenedor C. Lateral 2.400L RSU  Metálico</v>
          </cell>
          <cell r="E212" t="str">
            <v>55 CONTEN.</v>
          </cell>
          <cell r="G212">
            <v>959.21531859651657</v>
          </cell>
          <cell r="H212">
            <v>8</v>
          </cell>
          <cell r="I212">
            <v>120</v>
          </cell>
          <cell r="J212">
            <v>0.05</v>
          </cell>
          <cell r="K212">
            <v>2.9721999999999998E-2</v>
          </cell>
          <cell r="L212">
            <v>28.509797699325663</v>
          </cell>
          <cell r="O212">
            <v>148.50979769932567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0.38368612743860664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0.38368612743860664</v>
          </cell>
          <cell r="AB212">
            <v>0.38368612743860664</v>
          </cell>
          <cell r="AC212">
            <v>6.5774764703761146E-2</v>
          </cell>
          <cell r="AD212">
            <v>0</v>
          </cell>
          <cell r="AE212">
            <v>0.38368612743860664</v>
          </cell>
        </row>
        <row r="213">
          <cell r="A213">
            <v>5515</v>
          </cell>
          <cell r="C213" t="str">
            <v>Contenedor C. Lateral 2.400L RSU  Plástico</v>
          </cell>
          <cell r="E213" t="str">
            <v>55 CONTEN.</v>
          </cell>
          <cell r="G213">
            <v>883.48779344416005</v>
          </cell>
          <cell r="H213">
            <v>8</v>
          </cell>
          <cell r="I213">
            <v>110</v>
          </cell>
          <cell r="J213">
            <v>0.05</v>
          </cell>
          <cell r="K213">
            <v>2.9721999999999998E-2</v>
          </cell>
          <cell r="L213">
            <v>26.259024196747323</v>
          </cell>
          <cell r="O213">
            <v>136.25902419674733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0.35339511737766399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0.35339511737766399</v>
          </cell>
          <cell r="AB213">
            <v>0.35339511737766399</v>
          </cell>
          <cell r="AC213">
            <v>6.0582020121885259E-2</v>
          </cell>
          <cell r="AD213">
            <v>0</v>
          </cell>
          <cell r="AE213">
            <v>0.35339511737766399</v>
          </cell>
        </row>
        <row r="214">
          <cell r="A214">
            <v>5520</v>
          </cell>
          <cell r="C214" t="str">
            <v>Contenedor C. Lateral 2.400L Vidrio Met.</v>
          </cell>
          <cell r="E214" t="str">
            <v>55 CONTEN.</v>
          </cell>
          <cell r="G214">
            <v>810.16431670933855</v>
          </cell>
          <cell r="H214">
            <v>8</v>
          </cell>
          <cell r="I214">
            <v>101</v>
          </cell>
          <cell r="J214">
            <v>0.05</v>
          </cell>
          <cell r="K214">
            <v>2.9721999999999998E-2</v>
          </cell>
          <cell r="L214">
            <v>24.079703821234958</v>
          </cell>
          <cell r="O214">
            <v>125.07970382123496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0.3240657266837354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0.3240657266837354</v>
          </cell>
          <cell r="AB214">
            <v>0.3240657266837354</v>
          </cell>
          <cell r="AC214">
            <v>5.5554124574354644E-2</v>
          </cell>
          <cell r="AD214">
            <v>0</v>
          </cell>
          <cell r="AE214">
            <v>0.3240657266837354</v>
          </cell>
        </row>
        <row r="215">
          <cell r="A215">
            <v>5525</v>
          </cell>
          <cell r="C215" t="str">
            <v xml:space="preserve">Contenedor C. Lateral 3.200L Envases Met </v>
          </cell>
          <cell r="E215" t="str">
            <v>55 CONTEN.</v>
          </cell>
          <cell r="G215">
            <v>1063.3406656810068</v>
          </cell>
          <cell r="H215">
            <v>8</v>
          </cell>
          <cell r="I215">
            <v>133</v>
          </cell>
          <cell r="J215">
            <v>0.05</v>
          </cell>
          <cell r="K215">
            <v>2.9721999999999998E-2</v>
          </cell>
          <cell r="L215">
            <v>31.604611265370885</v>
          </cell>
          <cell r="O215">
            <v>164.60461126537089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0.42533626627240273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0.42533626627240273</v>
          </cell>
          <cell r="AB215">
            <v>0.42533626627240273</v>
          </cell>
          <cell r="AC215">
            <v>7.2914788503840477E-2</v>
          </cell>
          <cell r="AD215">
            <v>0</v>
          </cell>
          <cell r="AE215">
            <v>0.42533626627240273</v>
          </cell>
        </row>
        <row r="216">
          <cell r="A216">
            <v>5530</v>
          </cell>
          <cell r="C216" t="str">
            <v>Contenedor C. Lateral 3.200L Envases Plast.</v>
          </cell>
          <cell r="E216" t="str">
            <v>55 CONTEN.</v>
          </cell>
          <cell r="G216">
            <v>1063.3406656810068</v>
          </cell>
          <cell r="H216">
            <v>8</v>
          </cell>
          <cell r="I216">
            <v>133</v>
          </cell>
          <cell r="J216">
            <v>0.05</v>
          </cell>
          <cell r="K216">
            <v>2.9721999999999998E-2</v>
          </cell>
          <cell r="L216">
            <v>31.604611265370885</v>
          </cell>
          <cell r="O216">
            <v>164.60461126537089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0.42533626627240273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0.42533626627240273</v>
          </cell>
          <cell r="AB216">
            <v>0.42533626627240273</v>
          </cell>
          <cell r="AC216">
            <v>7.2914788503840477E-2</v>
          </cell>
          <cell r="AD216">
            <v>0</v>
          </cell>
          <cell r="AE216">
            <v>0.42533626627240273</v>
          </cell>
        </row>
        <row r="217">
          <cell r="A217">
            <v>5535</v>
          </cell>
          <cell r="C217" t="str">
            <v>Contenedor C. Lateral 3.200L Papel  Met.</v>
          </cell>
          <cell r="E217" t="str">
            <v>55 CONTEN.</v>
          </cell>
          <cell r="G217">
            <v>1063.3406656810068</v>
          </cell>
          <cell r="H217">
            <v>8</v>
          </cell>
          <cell r="I217">
            <v>133</v>
          </cell>
          <cell r="J217">
            <v>0.05</v>
          </cell>
          <cell r="K217">
            <v>2.9721999999999998E-2</v>
          </cell>
          <cell r="L217">
            <v>31.604611265370885</v>
          </cell>
          <cell r="O217">
            <v>164.60461126537089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0.42533626627240273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0.42533626627240273</v>
          </cell>
          <cell r="AB217">
            <v>0.42533626627240273</v>
          </cell>
          <cell r="AC217">
            <v>7.2914788503840477E-2</v>
          </cell>
          <cell r="AD217">
            <v>0</v>
          </cell>
          <cell r="AE217">
            <v>0.42533626627240273</v>
          </cell>
        </row>
        <row r="218">
          <cell r="A218">
            <v>5540</v>
          </cell>
          <cell r="C218" t="str">
            <v>Contenedor C. Lateral 3.200L Papel Past.</v>
          </cell>
          <cell r="E218" t="str">
            <v>55 CONTEN.</v>
          </cell>
          <cell r="G218">
            <v>1094.8938011611554</v>
          </cell>
          <cell r="H218">
            <v>8</v>
          </cell>
          <cell r="I218">
            <v>137</v>
          </cell>
          <cell r="J218">
            <v>0.05</v>
          </cell>
          <cell r="K218">
            <v>2.9721999999999998E-2</v>
          </cell>
          <cell r="L218">
            <v>32.54243355811186</v>
          </cell>
          <cell r="O218">
            <v>169.54243355811187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0.43795752046446212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0.43795752046446212</v>
          </cell>
          <cell r="AB218">
            <v>0.43795752046446212</v>
          </cell>
          <cell r="AC218">
            <v>7.5078432079622087E-2</v>
          </cell>
          <cell r="AD218">
            <v>0</v>
          </cell>
          <cell r="AE218">
            <v>0.43795752046446212</v>
          </cell>
        </row>
        <row r="219">
          <cell r="A219">
            <v>5545</v>
          </cell>
          <cell r="C219" t="str">
            <v>Contenedor C. Lateral 3.200L RSU  Metálico</v>
          </cell>
          <cell r="E219" t="str">
            <v>55 CONTEN.</v>
          </cell>
          <cell r="G219">
            <v>981.30251343262057</v>
          </cell>
          <cell r="H219">
            <v>8</v>
          </cell>
          <cell r="I219">
            <v>123</v>
          </cell>
          <cell r="J219">
            <v>0.05</v>
          </cell>
          <cell r="K219">
            <v>2.9721999999999998E-2</v>
          </cell>
          <cell r="L219">
            <v>29.166273304244346</v>
          </cell>
          <cell r="O219">
            <v>152.16627330424436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0.39252100537304824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0.39252100537304824</v>
          </cell>
          <cell r="AB219">
            <v>0.39252100537304824</v>
          </cell>
          <cell r="AC219">
            <v>6.7289315206808267E-2</v>
          </cell>
          <cell r="AD219">
            <v>0</v>
          </cell>
          <cell r="AE219">
            <v>0.39252100537304824</v>
          </cell>
        </row>
        <row r="220">
          <cell r="A220">
            <v>5550</v>
          </cell>
          <cell r="B220">
            <v>1</v>
          </cell>
          <cell r="C220" t="str">
            <v>Contenidor C. Lateral 3.200L RSU  Plàstic</v>
          </cell>
          <cell r="E220" t="str">
            <v>55 CONTEN.</v>
          </cell>
          <cell r="G220">
            <v>975</v>
          </cell>
          <cell r="H220">
            <v>8</v>
          </cell>
          <cell r="I220">
            <v>122</v>
          </cell>
          <cell r="J220">
            <v>0.05</v>
          </cell>
          <cell r="K220">
            <v>2.9721999999999998E-2</v>
          </cell>
          <cell r="L220">
            <v>28.978949999999998</v>
          </cell>
          <cell r="O220">
            <v>150.97895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0.39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0.39</v>
          </cell>
          <cell r="AB220">
            <v>0.39</v>
          </cell>
          <cell r="AC220">
            <v>6.6857142857142865E-2</v>
          </cell>
          <cell r="AD220">
            <v>0</v>
          </cell>
          <cell r="AE220">
            <v>0.39</v>
          </cell>
        </row>
        <row r="221">
          <cell r="A221">
            <v>5555</v>
          </cell>
          <cell r="C221" t="str">
            <v>Contenedor C. Lateral 3.200L Vidrio Met.</v>
          </cell>
          <cell r="E221" t="str">
            <v>55 CONTEN.</v>
          </cell>
          <cell r="G221">
            <v>1063.3406656810068</v>
          </cell>
          <cell r="H221">
            <v>8</v>
          </cell>
          <cell r="I221">
            <v>133</v>
          </cell>
          <cell r="J221">
            <v>0.05</v>
          </cell>
          <cell r="K221">
            <v>2.9721999999999998E-2</v>
          </cell>
          <cell r="L221">
            <v>31.604611265370885</v>
          </cell>
          <cell r="O221">
            <v>164.60461126537089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0.42533626627240273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0.42533626627240273</v>
          </cell>
          <cell r="AB221">
            <v>0.42533626627240273</v>
          </cell>
          <cell r="AC221">
            <v>7.2914788503840477E-2</v>
          </cell>
          <cell r="AD221">
            <v>0</v>
          </cell>
          <cell r="AE221">
            <v>0.42533626627240273</v>
          </cell>
        </row>
        <row r="222">
          <cell r="A222">
            <v>5560</v>
          </cell>
          <cell r="C222" t="str">
            <v>Contenedor C. Lateral Hito de protección</v>
          </cell>
          <cell r="E222" t="str">
            <v>55 CONTEN.</v>
          </cell>
          <cell r="G222">
            <v>126.21254192059429</v>
          </cell>
          <cell r="H222">
            <v>8</v>
          </cell>
          <cell r="I222">
            <v>16</v>
          </cell>
          <cell r="J222">
            <v>0.05</v>
          </cell>
          <cell r="K222">
            <v>2.9721999999999998E-2</v>
          </cell>
          <cell r="L222">
            <v>3.7512891709639034</v>
          </cell>
          <cell r="O222">
            <v>19.751289170963904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5.0485016768237717E-2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5.0485016768237717E-2</v>
          </cell>
          <cell r="AB222">
            <v>5.0485016768237717E-2</v>
          </cell>
          <cell r="AC222">
            <v>8.6545743031264666E-3</v>
          </cell>
          <cell r="AD222">
            <v>0</v>
          </cell>
          <cell r="AE222">
            <v>5.0485016768237717E-2</v>
          </cell>
        </row>
        <row r="223">
          <cell r="A223">
            <v>5565</v>
          </cell>
          <cell r="C223" t="str">
            <v>Contenedor C. Lateral Microchip de identificación</v>
          </cell>
          <cell r="E223" t="str">
            <v>55 CONTEN.</v>
          </cell>
          <cell r="G223">
            <v>18.931881288089141</v>
          </cell>
          <cell r="H223">
            <v>8</v>
          </cell>
          <cell r="I223">
            <v>2</v>
          </cell>
          <cell r="J223">
            <v>0.05</v>
          </cell>
          <cell r="K223">
            <v>2.9721999999999998E-2</v>
          </cell>
          <cell r="L223">
            <v>0.56269337564458544</v>
          </cell>
          <cell r="O223">
            <v>2.5626933756445855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7.5727525152356557E-3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7.5727525152356557E-3</v>
          </cell>
          <cell r="AB223">
            <v>7.5727525152356557E-3</v>
          </cell>
          <cell r="AC223">
            <v>1.2981861454689696E-3</v>
          </cell>
          <cell r="AD223">
            <v>0</v>
          </cell>
          <cell r="AE223">
            <v>7.5727525152356557E-3</v>
          </cell>
        </row>
        <row r="224">
          <cell r="A224">
            <v>5570</v>
          </cell>
          <cell r="C224" t="str">
            <v>Contenedor C. Lateral Lector de Microchip</v>
          </cell>
          <cell r="E224" t="str">
            <v>55 CONTEN.</v>
          </cell>
          <cell r="G224">
            <v>504.85016768237716</v>
          </cell>
          <cell r="H224">
            <v>8</v>
          </cell>
          <cell r="I224">
            <v>63</v>
          </cell>
          <cell r="J224">
            <v>0.05</v>
          </cell>
          <cell r="K224">
            <v>2.9721999999999998E-2</v>
          </cell>
          <cell r="L224">
            <v>15.005156683855613</v>
          </cell>
          <cell r="O224">
            <v>78.005156683855617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0.20194006707295087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0.20194006707295087</v>
          </cell>
          <cell r="AB224">
            <v>0.20194006707295087</v>
          </cell>
          <cell r="AC224">
            <v>3.4618297212505866E-2</v>
          </cell>
          <cell r="AD224">
            <v>0</v>
          </cell>
          <cell r="AE224">
            <v>0.20194006707295087</v>
          </cell>
        </row>
        <row r="225">
          <cell r="A225">
            <v>5575</v>
          </cell>
          <cell r="C225" t="str">
            <v>Contenedor C. Lateral Soterrado Equinord o Similar</v>
          </cell>
          <cell r="E225" t="str">
            <v>55 CONTEN.</v>
          </cell>
          <cell r="G225">
            <v>30000</v>
          </cell>
          <cell r="H225">
            <v>8</v>
          </cell>
          <cell r="I225">
            <v>3750</v>
          </cell>
          <cell r="J225">
            <v>0.05</v>
          </cell>
          <cell r="K225">
            <v>2.9721999999999998E-2</v>
          </cell>
          <cell r="L225">
            <v>891.66</v>
          </cell>
          <cell r="O225">
            <v>4641.66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12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12</v>
          </cell>
          <cell r="AB225">
            <v>12</v>
          </cell>
          <cell r="AC225">
            <v>2.0571428571428574</v>
          </cell>
          <cell r="AD225">
            <v>0</v>
          </cell>
          <cell r="AE225">
            <v>12</v>
          </cell>
        </row>
        <row r="226">
          <cell r="A226">
            <v>5580</v>
          </cell>
          <cell r="C226" t="str">
            <v>Contenedor C. Lateral Soterrado OMB</v>
          </cell>
          <cell r="E226" t="str">
            <v>55 CONTEN.</v>
          </cell>
          <cell r="G226">
            <v>30000</v>
          </cell>
          <cell r="H226">
            <v>8</v>
          </cell>
          <cell r="I226">
            <v>3750</v>
          </cell>
          <cell r="J226">
            <v>0.05</v>
          </cell>
          <cell r="K226">
            <v>2.9721999999999998E-2</v>
          </cell>
          <cell r="L226">
            <v>891.66</v>
          </cell>
          <cell r="O226">
            <v>4641.66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12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12</v>
          </cell>
          <cell r="AB226">
            <v>12</v>
          </cell>
          <cell r="AC226">
            <v>2.0571428571428574</v>
          </cell>
          <cell r="AD226">
            <v>0</v>
          </cell>
          <cell r="AE226">
            <v>12</v>
          </cell>
        </row>
        <row r="227">
          <cell r="A227">
            <v>5585</v>
          </cell>
          <cell r="C227" t="str">
            <v>Contenedor C. Lateral Soterrado Solrie</v>
          </cell>
          <cell r="E227" t="str">
            <v>55 CONTEN.</v>
          </cell>
          <cell r="G227">
            <v>30000</v>
          </cell>
          <cell r="H227">
            <v>8</v>
          </cell>
          <cell r="I227">
            <v>3750</v>
          </cell>
          <cell r="J227">
            <v>0.05</v>
          </cell>
          <cell r="K227">
            <v>2.9721999999999998E-2</v>
          </cell>
          <cell r="L227">
            <v>891.66</v>
          </cell>
          <cell r="O227">
            <v>4641.66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12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12</v>
          </cell>
          <cell r="AB227">
            <v>12</v>
          </cell>
          <cell r="AC227">
            <v>2.0571428571428574</v>
          </cell>
          <cell r="AD227">
            <v>0</v>
          </cell>
          <cell r="AE227">
            <v>12</v>
          </cell>
        </row>
        <row r="228">
          <cell r="A228">
            <v>5590</v>
          </cell>
          <cell r="C228" t="str">
            <v>Contenedor C.F.Lateral   800 litros</v>
          </cell>
          <cell r="E228" t="str">
            <v>55 CONTEN.</v>
          </cell>
          <cell r="G228">
            <v>189.31881288089141</v>
          </cell>
          <cell r="H228">
            <v>8</v>
          </cell>
          <cell r="I228">
            <v>24</v>
          </cell>
          <cell r="J228">
            <v>0.05</v>
          </cell>
          <cell r="K228">
            <v>2.9721999999999998E-2</v>
          </cell>
          <cell r="L228">
            <v>5.6269337564458546</v>
          </cell>
          <cell r="O228">
            <v>29.626933756445855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7.5727525152356562E-2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7.5727525152356562E-2</v>
          </cell>
          <cell r="AB228">
            <v>7.5727525152356562E-2</v>
          </cell>
          <cell r="AC228">
            <v>1.2981861454689696E-2</v>
          </cell>
          <cell r="AD228">
            <v>0</v>
          </cell>
          <cell r="AE228">
            <v>7.5727525152356562E-2</v>
          </cell>
        </row>
        <row r="229">
          <cell r="A229">
            <v>5595</v>
          </cell>
          <cell r="C229" t="str">
            <v>Contenedor C.F.Lateral 1.100 litros</v>
          </cell>
          <cell r="E229" t="str">
            <v>55 CONTEN.</v>
          </cell>
          <cell r="G229">
            <v>239.80382964912914</v>
          </cell>
          <cell r="H229">
            <v>8</v>
          </cell>
          <cell r="I229">
            <v>30</v>
          </cell>
          <cell r="J229">
            <v>0.05</v>
          </cell>
          <cell r="K229">
            <v>2.9721999999999998E-2</v>
          </cell>
          <cell r="L229">
            <v>7.1274494248314157</v>
          </cell>
          <cell r="O229">
            <v>37.127449424831418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9.592153185965166E-2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9.592153185965166E-2</v>
          </cell>
          <cell r="AB229">
            <v>9.592153185965166E-2</v>
          </cell>
          <cell r="AC229">
            <v>1.6443691175940287E-2</v>
          </cell>
          <cell r="AD229">
            <v>0</v>
          </cell>
          <cell r="AE229">
            <v>9.592153185965166E-2</v>
          </cell>
        </row>
        <row r="230">
          <cell r="A230">
            <v>5600</v>
          </cell>
          <cell r="C230" t="str">
            <v>Contenedor C.F.Lateral 1.100 litros Con tapa</v>
          </cell>
          <cell r="E230" t="str">
            <v>55 CONTEN.</v>
          </cell>
          <cell r="G230">
            <v>269.46377700046884</v>
          </cell>
          <cell r="H230">
            <v>8</v>
          </cell>
          <cell r="I230">
            <v>34</v>
          </cell>
          <cell r="J230">
            <v>0.05</v>
          </cell>
          <cell r="K230">
            <v>2.9721999999999998E-2</v>
          </cell>
          <cell r="L230">
            <v>8.0090023800079351</v>
          </cell>
          <cell r="O230">
            <v>42.009002380007935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0.10778551080018753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0.10778551080018753</v>
          </cell>
          <cell r="AB230">
            <v>0.10778551080018753</v>
          </cell>
          <cell r="AC230">
            <v>1.8477516137175007E-2</v>
          </cell>
          <cell r="AD230">
            <v>0</v>
          </cell>
          <cell r="AE230">
            <v>0.10778551080018753</v>
          </cell>
        </row>
        <row r="231">
          <cell r="A231">
            <v>5605</v>
          </cell>
          <cell r="C231" t="str">
            <v>Contenedor C.F.Lateral 1.700 litros</v>
          </cell>
          <cell r="E231" t="str">
            <v>55 CONTEN.</v>
          </cell>
          <cell r="G231">
            <v>454.99621362374239</v>
          </cell>
          <cell r="H231">
            <v>8</v>
          </cell>
          <cell r="I231">
            <v>57</v>
          </cell>
          <cell r="J231">
            <v>0.05</v>
          </cell>
          <cell r="K231">
            <v>2.9721999999999998E-2</v>
          </cell>
          <cell r="L231">
            <v>13.523397461324871</v>
          </cell>
          <cell r="O231">
            <v>70.523397461324876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0.18199848544949696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0.18199848544949696</v>
          </cell>
          <cell r="AB231">
            <v>0.18199848544949696</v>
          </cell>
          <cell r="AC231">
            <v>3.1199740362770907E-2</v>
          </cell>
          <cell r="AD231">
            <v>0</v>
          </cell>
          <cell r="AE231">
            <v>0.18199848544949696</v>
          </cell>
        </row>
        <row r="232">
          <cell r="A232">
            <v>5610</v>
          </cell>
          <cell r="B232">
            <v>1</v>
          </cell>
          <cell r="C232" t="str">
            <v xml:space="preserve">Contenidor C.Posterior FORM 240 litres </v>
          </cell>
          <cell r="E232" t="str">
            <v>55 CONTEN.</v>
          </cell>
          <cell r="G232">
            <v>70</v>
          </cell>
          <cell r="H232">
            <v>8</v>
          </cell>
          <cell r="I232">
            <v>9</v>
          </cell>
          <cell r="J232">
            <v>0.05</v>
          </cell>
          <cell r="K232">
            <v>2.9721999999999998E-2</v>
          </cell>
          <cell r="L232">
            <v>2.0805400000000001</v>
          </cell>
          <cell r="O232">
            <v>11.080539999999999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2.8000000000000001E-2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2.8000000000000001E-2</v>
          </cell>
          <cell r="AB232">
            <v>2.8000000000000001E-2</v>
          </cell>
          <cell r="AC232">
            <v>4.8000000000000004E-3</v>
          </cell>
          <cell r="AD232">
            <v>0</v>
          </cell>
          <cell r="AE232">
            <v>2.8000000000000001E-2</v>
          </cell>
        </row>
        <row r="233">
          <cell r="A233">
            <v>5615</v>
          </cell>
          <cell r="C233" t="str">
            <v>Contenidor C.Posterior   360 litros</v>
          </cell>
          <cell r="E233" t="str">
            <v>55 CONTEN.</v>
          </cell>
          <cell r="G233">
            <v>45</v>
          </cell>
          <cell r="H233">
            <v>8</v>
          </cell>
          <cell r="I233">
            <v>6</v>
          </cell>
          <cell r="J233">
            <v>0.05</v>
          </cell>
          <cell r="K233">
            <v>2.9721999999999998E-2</v>
          </cell>
          <cell r="L233">
            <v>1.3374899999999998</v>
          </cell>
          <cell r="O233">
            <v>7.3374899999999998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1.7999999999999999E-2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1.7999999999999999E-2</v>
          </cell>
          <cell r="AB233">
            <v>1.7999999999999999E-2</v>
          </cell>
          <cell r="AC233">
            <v>3.0857142857142858E-3</v>
          </cell>
          <cell r="AD233">
            <v>0</v>
          </cell>
          <cell r="AE233">
            <v>1.7999999999999999E-2</v>
          </cell>
        </row>
        <row r="234">
          <cell r="A234">
            <v>5620</v>
          </cell>
          <cell r="C234" t="str">
            <v>Contenedor C.Trasera   700 litros</v>
          </cell>
          <cell r="E234" t="str">
            <v>55 CONTEN.</v>
          </cell>
          <cell r="G234">
            <v>119.90191482456457</v>
          </cell>
          <cell r="H234">
            <v>8</v>
          </cell>
          <cell r="I234">
            <v>15</v>
          </cell>
          <cell r="J234">
            <v>0.05</v>
          </cell>
          <cell r="K234">
            <v>2.9721999999999998E-2</v>
          </cell>
          <cell r="L234">
            <v>3.5637247124157079</v>
          </cell>
          <cell r="O234">
            <v>18.563724712415709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4.796076592982583E-2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4.796076592982583E-2</v>
          </cell>
          <cell r="AB234">
            <v>4.796076592982583E-2</v>
          </cell>
          <cell r="AC234">
            <v>8.2218455879701433E-3</v>
          </cell>
          <cell r="AD234">
            <v>0</v>
          </cell>
          <cell r="AE234">
            <v>4.796076592982583E-2</v>
          </cell>
        </row>
        <row r="235">
          <cell r="A235">
            <v>5625</v>
          </cell>
          <cell r="C235" t="str">
            <v>Contenedor C.Trasera   800 litros</v>
          </cell>
          <cell r="E235" t="str">
            <v>55 CONTEN.</v>
          </cell>
          <cell r="G235">
            <v>125.58147921099132</v>
          </cell>
          <cell r="H235">
            <v>8</v>
          </cell>
          <cell r="I235">
            <v>16</v>
          </cell>
          <cell r="J235">
            <v>0.05</v>
          </cell>
          <cell r="K235">
            <v>2.9721999999999998E-2</v>
          </cell>
          <cell r="L235">
            <v>3.7325327251090838</v>
          </cell>
          <cell r="O235">
            <v>19.732532725109085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5.0232591684396526E-2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5.0232591684396526E-2</v>
          </cell>
          <cell r="AB235">
            <v>5.0232591684396526E-2</v>
          </cell>
          <cell r="AC235">
            <v>8.6113014316108339E-3</v>
          </cell>
          <cell r="AD235">
            <v>0</v>
          </cell>
          <cell r="AE235">
            <v>5.0232591684396526E-2</v>
          </cell>
        </row>
        <row r="236">
          <cell r="A236">
            <v>5630</v>
          </cell>
          <cell r="C236" t="str">
            <v>Contenedor C.Trasera  120 litros</v>
          </cell>
          <cell r="E236" t="str">
            <v>55 CONTEN.</v>
          </cell>
          <cell r="G236">
            <v>19.562943997692116</v>
          </cell>
          <cell r="H236">
            <v>8</v>
          </cell>
          <cell r="I236">
            <v>2</v>
          </cell>
          <cell r="J236">
            <v>0.05</v>
          </cell>
          <cell r="K236">
            <v>2.9721999999999998E-2</v>
          </cell>
          <cell r="L236">
            <v>0.58144982149940505</v>
          </cell>
          <cell r="O236">
            <v>2.5814498214994051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7.8251775990768463E-3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7.8251775990768463E-3</v>
          </cell>
          <cell r="AB236">
            <v>7.8251775990768463E-3</v>
          </cell>
          <cell r="AC236">
            <v>1.3414590169846022E-3</v>
          </cell>
          <cell r="AD236">
            <v>0</v>
          </cell>
          <cell r="AE236">
            <v>7.8251775990768463E-3</v>
          </cell>
        </row>
        <row r="237">
          <cell r="A237">
            <v>5635</v>
          </cell>
          <cell r="C237" t="str">
            <v>Contenedor C.Trasera 1.000 litros</v>
          </cell>
          <cell r="E237" t="str">
            <v>55 CONTEN.</v>
          </cell>
          <cell r="G237">
            <v>150.82398759511017</v>
          </cell>
          <cell r="H237">
            <v>8</v>
          </cell>
          <cell r="I237">
            <v>19</v>
          </cell>
          <cell r="J237">
            <v>0.05</v>
          </cell>
          <cell r="K237">
            <v>2.9721999999999998E-2</v>
          </cell>
          <cell r="L237">
            <v>4.482790559301864</v>
          </cell>
          <cell r="O237">
            <v>23.482790559301865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6.0329595038044061E-2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6.0329595038044061E-2</v>
          </cell>
          <cell r="AB237">
            <v>6.0329595038044061E-2</v>
          </cell>
          <cell r="AC237">
            <v>1.0342216292236125E-2</v>
          </cell>
          <cell r="AD237">
            <v>0</v>
          </cell>
          <cell r="AE237">
            <v>6.0329595038044061E-2</v>
          </cell>
        </row>
        <row r="238">
          <cell r="A238">
            <v>5640</v>
          </cell>
          <cell r="C238" t="str">
            <v>Contenedor C.Trasera 1.100 litros Metálico</v>
          </cell>
          <cell r="E238" t="str">
            <v>55 CONTEN.</v>
          </cell>
          <cell r="G238">
            <v>384.94825285781258</v>
          </cell>
          <cell r="H238">
            <v>8</v>
          </cell>
          <cell r="I238">
            <v>48</v>
          </cell>
          <cell r="J238">
            <v>0.05</v>
          </cell>
          <cell r="K238">
            <v>2.9721999999999998E-2</v>
          </cell>
          <cell r="L238">
            <v>11.441431971439904</v>
          </cell>
          <cell r="O238">
            <v>59.441431971439904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0.15397930114312502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0.15397930114312502</v>
          </cell>
          <cell r="AB238">
            <v>0.15397930114312502</v>
          </cell>
          <cell r="AC238">
            <v>2.639645162453572E-2</v>
          </cell>
          <cell r="AD238">
            <v>0</v>
          </cell>
          <cell r="AE238">
            <v>0.15397930114312502</v>
          </cell>
        </row>
        <row r="239">
          <cell r="A239">
            <v>5645</v>
          </cell>
          <cell r="B239">
            <v>1</v>
          </cell>
          <cell r="C239" t="str">
            <v>Contenidor C.Posterior 1.100 litres Plàstic</v>
          </cell>
          <cell r="E239" t="str">
            <v>55 CONTEN.</v>
          </cell>
          <cell r="G239">
            <v>220</v>
          </cell>
          <cell r="H239">
            <v>8</v>
          </cell>
          <cell r="I239">
            <v>28</v>
          </cell>
          <cell r="J239">
            <v>0.05</v>
          </cell>
          <cell r="K239">
            <v>2.9721999999999998E-2</v>
          </cell>
          <cell r="L239">
            <v>6.5388399999999995</v>
          </cell>
          <cell r="O239">
            <v>34.53884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8.7999999999999995E-2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8.7999999999999995E-2</v>
          </cell>
          <cell r="AB239">
            <v>8.7999999999999995E-2</v>
          </cell>
          <cell r="AC239">
            <v>1.5085714285714286E-2</v>
          </cell>
          <cell r="AD239">
            <v>0</v>
          </cell>
          <cell r="AE239">
            <v>8.7999999999999995E-2</v>
          </cell>
        </row>
        <row r="240">
          <cell r="A240">
            <v>5650</v>
          </cell>
          <cell r="C240" t="str">
            <v>Contenidor C.Posterior 1.100 litres ENVASOS</v>
          </cell>
          <cell r="E240" t="str">
            <v>55 CONTEN.</v>
          </cell>
          <cell r="G240">
            <v>140</v>
          </cell>
          <cell r="H240">
            <v>8</v>
          </cell>
          <cell r="I240">
            <v>18</v>
          </cell>
          <cell r="J240">
            <v>0.05</v>
          </cell>
          <cell r="K240">
            <v>2.9721999999999998E-2</v>
          </cell>
          <cell r="L240">
            <v>4.1610800000000001</v>
          </cell>
          <cell r="O240">
            <v>22.161079999999998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5.6000000000000001E-2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5.6000000000000001E-2</v>
          </cell>
          <cell r="AB240">
            <v>5.6000000000000001E-2</v>
          </cell>
          <cell r="AC240">
            <v>9.6000000000000009E-3</v>
          </cell>
          <cell r="AD240">
            <v>0</v>
          </cell>
          <cell r="AE240">
            <v>5.6000000000000001E-2</v>
          </cell>
        </row>
        <row r="241">
          <cell r="A241">
            <v>5655</v>
          </cell>
          <cell r="C241" t="str">
            <v>Contenidor C.Posterior 1.100 litres PAPER</v>
          </cell>
          <cell r="E241" t="str">
            <v>55 CONTEN.</v>
          </cell>
          <cell r="G241">
            <v>140</v>
          </cell>
          <cell r="H241">
            <v>8</v>
          </cell>
          <cell r="I241">
            <v>18</v>
          </cell>
          <cell r="J241">
            <v>0.05</v>
          </cell>
          <cell r="K241">
            <v>2.9721999999999998E-2</v>
          </cell>
          <cell r="L241">
            <v>4.1610800000000001</v>
          </cell>
          <cell r="O241">
            <v>22.161079999999998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5.6000000000000001E-2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5.6000000000000001E-2</v>
          </cell>
          <cell r="AB241">
            <v>5.6000000000000001E-2</v>
          </cell>
          <cell r="AC241">
            <v>9.6000000000000009E-3</v>
          </cell>
          <cell r="AD241">
            <v>0</v>
          </cell>
          <cell r="AE241">
            <v>5.6000000000000001E-2</v>
          </cell>
        </row>
        <row r="242">
          <cell r="A242">
            <v>5660</v>
          </cell>
          <cell r="C242" t="str">
            <v>Contenedor C.Trasera 1.100 litros con cerradura</v>
          </cell>
          <cell r="E242" t="str">
            <v>55 CONTEN.</v>
          </cell>
          <cell r="G242">
            <v>174.17330785042012</v>
          </cell>
          <cell r="H242">
            <v>8</v>
          </cell>
          <cell r="I242">
            <v>22</v>
          </cell>
          <cell r="J242">
            <v>0.05</v>
          </cell>
          <cell r="K242">
            <v>2.9721999999999998E-2</v>
          </cell>
          <cell r="L242">
            <v>5.1767790559301865</v>
          </cell>
          <cell r="O242">
            <v>27.176779055930187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6.9669323140168035E-2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6.9669323140168035E-2</v>
          </cell>
          <cell r="AB242">
            <v>6.9669323140168035E-2</v>
          </cell>
          <cell r="AC242">
            <v>1.1943312538314521E-2</v>
          </cell>
          <cell r="AD242">
            <v>0</v>
          </cell>
          <cell r="AE242">
            <v>6.9669323140168035E-2</v>
          </cell>
        </row>
        <row r="243">
          <cell r="A243">
            <v>5665</v>
          </cell>
          <cell r="C243" t="str">
            <v>Contenedor C.Trasera Soterrados 2x1.100L</v>
          </cell>
          <cell r="E243" t="str">
            <v>55 CONTEN.</v>
          </cell>
          <cell r="G243">
            <v>5837.3300638274859</v>
          </cell>
          <cell r="H243">
            <v>8</v>
          </cell>
          <cell r="I243">
            <v>730</v>
          </cell>
          <cell r="J243">
            <v>0.05</v>
          </cell>
          <cell r="K243">
            <v>2.9721999999999998E-2</v>
          </cell>
          <cell r="L243">
            <v>173.49712415708052</v>
          </cell>
          <cell r="O243">
            <v>903.49712415708052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2.3349320255309944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2.3349320255309944</v>
          </cell>
          <cell r="AB243">
            <v>2.3349320255309944</v>
          </cell>
          <cell r="AC243">
            <v>0.40027406151959904</v>
          </cell>
          <cell r="AD243">
            <v>0</v>
          </cell>
          <cell r="AE243">
            <v>2.3349320255309944</v>
          </cell>
        </row>
        <row r="244">
          <cell r="A244">
            <v>5670</v>
          </cell>
          <cell r="C244" t="str">
            <v>Contenedor Igloo 3m³ Envases</v>
          </cell>
          <cell r="E244" t="str">
            <v>55 CONTEN.</v>
          </cell>
          <cell r="G244">
            <v>378.63762576178283</v>
          </cell>
          <cell r="H244">
            <v>8</v>
          </cell>
          <cell r="I244">
            <v>47</v>
          </cell>
          <cell r="J244">
            <v>0.05</v>
          </cell>
          <cell r="K244">
            <v>2.9721999999999998E-2</v>
          </cell>
          <cell r="L244">
            <v>11.253867512891709</v>
          </cell>
          <cell r="O244">
            <v>58.253867512891709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0.15145505030471312</v>
          </cell>
          <cell r="AB244">
            <v>0.15145505030471312</v>
          </cell>
          <cell r="AC244">
            <v>2.5963722909379393E-2</v>
          </cell>
          <cell r="AD244">
            <v>0</v>
          </cell>
          <cell r="AE244">
            <v>0.15145505030471312</v>
          </cell>
        </row>
        <row r="245">
          <cell r="A245">
            <v>5675</v>
          </cell>
          <cell r="C245" t="str">
            <v>Contenedor Igloo 3m³ Papel</v>
          </cell>
          <cell r="E245" t="str">
            <v>55 CONTEN.</v>
          </cell>
          <cell r="G245">
            <v>378.63762576178283</v>
          </cell>
          <cell r="H245">
            <v>8</v>
          </cell>
          <cell r="I245">
            <v>47</v>
          </cell>
          <cell r="J245">
            <v>0.05</v>
          </cell>
          <cell r="K245">
            <v>2.9721999999999998E-2</v>
          </cell>
          <cell r="L245">
            <v>11.253867512891709</v>
          </cell>
          <cell r="O245">
            <v>58.253867512891709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0.15145505030471312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0.15145505030471312</v>
          </cell>
          <cell r="AB245">
            <v>0.15145505030471312</v>
          </cell>
          <cell r="AC245">
            <v>2.5963722909379393E-2</v>
          </cell>
          <cell r="AD245">
            <v>0</v>
          </cell>
          <cell r="AE245">
            <v>0.15145505030471312</v>
          </cell>
        </row>
        <row r="246">
          <cell r="A246">
            <v>5680</v>
          </cell>
          <cell r="C246" t="str">
            <v>Contenedor Igloo 3m³ Papel "PETACA"</v>
          </cell>
          <cell r="E246" t="str">
            <v>55 CONTEN.</v>
          </cell>
          <cell r="G246">
            <v>473.29703220222854</v>
          </cell>
          <cell r="H246">
            <v>8</v>
          </cell>
          <cell r="I246">
            <v>59</v>
          </cell>
          <cell r="J246">
            <v>0.05</v>
          </cell>
          <cell r="K246">
            <v>2.9721999999999998E-2</v>
          </cell>
          <cell r="L246">
            <v>14.067334391114636</v>
          </cell>
          <cell r="O246">
            <v>73.067334391114642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0.18931881288089142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0.18931881288089142</v>
          </cell>
          <cell r="AB246">
            <v>0.18931881288089142</v>
          </cell>
          <cell r="AC246">
            <v>3.2454653636724243E-2</v>
          </cell>
          <cell r="AD246">
            <v>0</v>
          </cell>
          <cell r="AE246">
            <v>0.18931881288089142</v>
          </cell>
        </row>
        <row r="247">
          <cell r="A247">
            <v>5685</v>
          </cell>
          <cell r="C247" t="str">
            <v xml:space="preserve">Contenedor Igloo 3m³ Vidrio </v>
          </cell>
          <cell r="E247" t="str">
            <v>55 CONTEN.</v>
          </cell>
          <cell r="G247">
            <v>378.63762576178283</v>
          </cell>
          <cell r="H247">
            <v>8</v>
          </cell>
          <cell r="I247">
            <v>47</v>
          </cell>
          <cell r="J247">
            <v>0.05</v>
          </cell>
          <cell r="K247">
            <v>2.9721999999999998E-2</v>
          </cell>
          <cell r="L247">
            <v>11.253867512891709</v>
          </cell>
          <cell r="O247">
            <v>58.253867512891709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0.15145505030471312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0.15145505030471312</v>
          </cell>
          <cell r="AB247">
            <v>0.15145505030471312</v>
          </cell>
          <cell r="AC247">
            <v>2.5963722909379393E-2</v>
          </cell>
          <cell r="AD247">
            <v>0</v>
          </cell>
          <cell r="AE247">
            <v>0.15145505030471312</v>
          </cell>
        </row>
        <row r="248">
          <cell r="A248">
            <v>5690</v>
          </cell>
          <cell r="C248" t="str">
            <v>Contenedor Pilas</v>
          </cell>
          <cell r="E248" t="str">
            <v>55 CONTEN.</v>
          </cell>
          <cell r="G248">
            <v>50.485016768237713</v>
          </cell>
          <cell r="H248">
            <v>8</v>
          </cell>
          <cell r="I248">
            <v>6</v>
          </cell>
          <cell r="J248">
            <v>0.05</v>
          </cell>
          <cell r="K248">
            <v>2.9721999999999998E-2</v>
          </cell>
          <cell r="L248">
            <v>1.5005156683855612</v>
          </cell>
          <cell r="O248">
            <v>7.5005156683855612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2.0194006707295084E-2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2.0194006707295084E-2</v>
          </cell>
          <cell r="AB248">
            <v>2.0194006707295084E-2</v>
          </cell>
          <cell r="AC248">
            <v>3.4618297212505862E-3</v>
          </cell>
          <cell r="AD248">
            <v>0</v>
          </cell>
          <cell r="AE248">
            <v>2.0194006707295084E-2</v>
          </cell>
        </row>
        <row r="249">
          <cell r="A249">
            <v>5695</v>
          </cell>
          <cell r="C249" t="str">
            <v>Contenedor Pilas adosado Igloo</v>
          </cell>
          <cell r="E249" t="str">
            <v>55 CONTEN.</v>
          </cell>
          <cell r="G249">
            <v>80.144964119577367</v>
          </cell>
          <cell r="H249">
            <v>8</v>
          </cell>
          <cell r="I249">
            <v>10</v>
          </cell>
          <cell r="J249">
            <v>0.05</v>
          </cell>
          <cell r="K249">
            <v>2.9721999999999998E-2</v>
          </cell>
          <cell r="L249">
            <v>2.3820686235620783</v>
          </cell>
          <cell r="O249">
            <v>12.382068623562079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3.2057985647830946E-2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3.2057985647830946E-2</v>
          </cell>
          <cell r="AB249">
            <v>3.2057985647830946E-2</v>
          </cell>
          <cell r="AC249">
            <v>5.4956546824853052E-3</v>
          </cell>
          <cell r="AD249">
            <v>0</v>
          </cell>
          <cell r="AE249">
            <v>3.2057985647830946E-2</v>
          </cell>
        </row>
        <row r="250">
          <cell r="A250">
            <v>5700</v>
          </cell>
          <cell r="C250" t="str">
            <v>Contenedor Caja Abierta  4.200 litros</v>
          </cell>
          <cell r="E250" t="str">
            <v>55 CONTEN.</v>
          </cell>
          <cell r="G250">
            <v>738.34337023547653</v>
          </cell>
          <cell r="H250">
            <v>8</v>
          </cell>
          <cell r="I250">
            <v>92</v>
          </cell>
          <cell r="J250">
            <v>0.05</v>
          </cell>
          <cell r="K250">
            <v>2.9721999999999998E-2</v>
          </cell>
          <cell r="L250">
            <v>21.945041650138833</v>
          </cell>
          <cell r="O250">
            <v>113.94504165013883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0.2953373480941906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0.2953373480941906</v>
          </cell>
          <cell r="AB250">
            <v>0.2953373480941906</v>
          </cell>
          <cell r="AC250">
            <v>5.0629259673289823E-2</v>
          </cell>
          <cell r="AD250">
            <v>0</v>
          </cell>
          <cell r="AE250">
            <v>0.2953373480941906</v>
          </cell>
        </row>
        <row r="251">
          <cell r="A251">
            <v>5705</v>
          </cell>
          <cell r="C251" t="str">
            <v>Contenedor Caja Abierta  4.200 litros Piramidal</v>
          </cell>
          <cell r="E251" t="str">
            <v>55 CONTEN.</v>
          </cell>
          <cell r="G251">
            <v>584.99513180195447</v>
          </cell>
          <cell r="H251">
            <v>8</v>
          </cell>
          <cell r="I251">
            <v>73</v>
          </cell>
          <cell r="J251">
            <v>0.05</v>
          </cell>
          <cell r="K251">
            <v>2.9721999999999998E-2</v>
          </cell>
          <cell r="L251">
            <v>17.38722530741769</v>
          </cell>
          <cell r="O251">
            <v>90.387225307417694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0.23399805272078178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0.23399805272078178</v>
          </cell>
          <cell r="AB251">
            <v>0.23399805272078178</v>
          </cell>
          <cell r="AC251">
            <v>4.0113951894991166E-2</v>
          </cell>
          <cell r="AD251">
            <v>0</v>
          </cell>
          <cell r="AE251">
            <v>0.23399805272078178</v>
          </cell>
        </row>
        <row r="252">
          <cell r="A252">
            <v>5710</v>
          </cell>
          <cell r="C252" t="str">
            <v>Contenedor Caja Abierta  6.000 litros Piramidal</v>
          </cell>
          <cell r="E252" t="str">
            <v>55 CONTEN.</v>
          </cell>
          <cell r="G252">
            <v>738.34337023547653</v>
          </cell>
          <cell r="H252">
            <v>8</v>
          </cell>
          <cell r="I252">
            <v>92</v>
          </cell>
          <cell r="J252">
            <v>0.05</v>
          </cell>
          <cell r="K252">
            <v>2.9721999999999998E-2</v>
          </cell>
          <cell r="L252">
            <v>21.945041650138833</v>
          </cell>
          <cell r="O252">
            <v>113.94504165013883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0.2953373480941906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0.2953373480941906</v>
          </cell>
          <cell r="AB252">
            <v>0.2953373480941906</v>
          </cell>
          <cell r="AC252">
            <v>5.0629259673289823E-2</v>
          </cell>
          <cell r="AD252">
            <v>0</v>
          </cell>
          <cell r="AE252">
            <v>0.2953373480941906</v>
          </cell>
        </row>
        <row r="253">
          <cell r="A253">
            <v>5715</v>
          </cell>
          <cell r="C253" t="str">
            <v>Contenedor Caja Abierta  7.000 litros Cadenas</v>
          </cell>
          <cell r="E253" t="str">
            <v>55 CONTEN.</v>
          </cell>
          <cell r="G253">
            <v>2524.250838411886</v>
          </cell>
          <cell r="H253">
            <v>8</v>
          </cell>
          <cell r="I253">
            <v>316</v>
          </cell>
          <cell r="J253">
            <v>0.05</v>
          </cell>
          <cell r="K253">
            <v>2.9721999999999998E-2</v>
          </cell>
          <cell r="L253">
            <v>75.025783419278071</v>
          </cell>
          <cell r="O253">
            <v>391.02578341927807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1.0097003353647545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1.0097003353647545</v>
          </cell>
          <cell r="AB253">
            <v>1.0097003353647545</v>
          </cell>
          <cell r="AC253">
            <v>0.17309148606252933</v>
          </cell>
          <cell r="AD253">
            <v>0</v>
          </cell>
          <cell r="AE253">
            <v>1.0097003353647545</v>
          </cell>
        </row>
        <row r="254">
          <cell r="A254">
            <v>5720</v>
          </cell>
          <cell r="C254" t="str">
            <v>Contenedor Caja Abierta 10.000 litros Gancho</v>
          </cell>
          <cell r="E254" t="str">
            <v>55 CONTEN.</v>
          </cell>
          <cell r="G254">
            <v>2385.417042299232</v>
          </cell>
          <cell r="H254">
            <v>8</v>
          </cell>
          <cell r="I254">
            <v>298</v>
          </cell>
          <cell r="J254">
            <v>0.05</v>
          </cell>
          <cell r="K254">
            <v>2.9721999999999998E-2</v>
          </cell>
          <cell r="L254">
            <v>70.899365331217766</v>
          </cell>
          <cell r="O254">
            <v>368.89936533121778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0.95416681691969285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0.95416681691969285</v>
          </cell>
          <cell r="AB254">
            <v>0.95416681691969285</v>
          </cell>
          <cell r="AC254">
            <v>0.1635714543290902</v>
          </cell>
          <cell r="AD254">
            <v>0</v>
          </cell>
          <cell r="AE254">
            <v>0.95416681691969285</v>
          </cell>
        </row>
        <row r="255">
          <cell r="A255">
            <v>5725</v>
          </cell>
          <cell r="C255" t="str">
            <v>Contenedor Caja Abierta 12.000 litros Gancho</v>
          </cell>
          <cell r="E255" t="str">
            <v>55 CONTEN.</v>
          </cell>
          <cell r="G255">
            <v>3944.1419350185715</v>
          </cell>
          <cell r="H255">
            <v>8</v>
          </cell>
          <cell r="I255">
            <v>493</v>
          </cell>
          <cell r="J255">
            <v>0.05</v>
          </cell>
          <cell r="K255">
            <v>2.9721999999999998E-2</v>
          </cell>
          <cell r="L255">
            <v>117.22778659262198</v>
          </cell>
          <cell r="O255">
            <v>610.22778659262201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1.5776567740074285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1.5776567740074285</v>
          </cell>
          <cell r="AB255">
            <v>1.5776567740074285</v>
          </cell>
          <cell r="AC255">
            <v>0.27045544697270207</v>
          </cell>
          <cell r="AD255">
            <v>0</v>
          </cell>
          <cell r="AE255">
            <v>1.5776567740074285</v>
          </cell>
        </row>
        <row r="256">
          <cell r="A256">
            <v>5730</v>
          </cell>
          <cell r="C256" t="str">
            <v>Contenedor Caja Abierta 16.000 litros Gancho</v>
          </cell>
          <cell r="E256" t="str">
            <v>55 CONTEN.</v>
          </cell>
          <cell r="G256">
            <v>2589.8813602105947</v>
          </cell>
          <cell r="H256">
            <v>8</v>
          </cell>
          <cell r="I256">
            <v>324</v>
          </cell>
          <cell r="J256">
            <v>0.05</v>
          </cell>
          <cell r="K256">
            <v>2.9721999999999998E-2</v>
          </cell>
          <cell r="L256">
            <v>76.976453788179299</v>
          </cell>
          <cell r="O256">
            <v>400.9764537881793</v>
          </cell>
          <cell r="P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1.0359525440842379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1.0359525440842379</v>
          </cell>
          <cell r="AB256">
            <v>1.0359525440842379</v>
          </cell>
          <cell r="AC256">
            <v>0.17759186470015506</v>
          </cell>
          <cell r="AD256">
            <v>0</v>
          </cell>
          <cell r="AE256">
            <v>1.0359525440842379</v>
          </cell>
        </row>
        <row r="257">
          <cell r="A257">
            <v>5735</v>
          </cell>
          <cell r="C257" t="str">
            <v>Contenedor Caja Abierta 17.000 litros Gancho</v>
          </cell>
          <cell r="E257" t="str">
            <v>55 CONTEN.</v>
          </cell>
          <cell r="G257">
            <v>2896.5778370776388</v>
          </cell>
          <cell r="H257">
            <v>8</v>
          </cell>
          <cell r="I257">
            <v>362</v>
          </cell>
          <cell r="J257">
            <v>0.05</v>
          </cell>
          <cell r="K257">
            <v>2.9721999999999998E-2</v>
          </cell>
          <cell r="L257">
            <v>86.092086473621578</v>
          </cell>
          <cell r="O257">
            <v>448.09208647362158</v>
          </cell>
          <cell r="P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1.1586311348310554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1.1586311348310554</v>
          </cell>
          <cell r="AB257">
            <v>1.1586311348310554</v>
          </cell>
          <cell r="AC257">
            <v>0.19862248025675236</v>
          </cell>
          <cell r="AD257">
            <v>0</v>
          </cell>
          <cell r="AE257">
            <v>1.1586311348310554</v>
          </cell>
        </row>
        <row r="258">
          <cell r="A258">
            <v>5740</v>
          </cell>
          <cell r="C258" t="str">
            <v>Contenedor Caja Abierta 28.000 litros Gancho</v>
          </cell>
          <cell r="E258" t="str">
            <v>55 CONTEN.</v>
          </cell>
          <cell r="G258">
            <v>10097.003353647544</v>
          </cell>
          <cell r="H258">
            <v>8</v>
          </cell>
          <cell r="I258">
            <v>1262</v>
          </cell>
          <cell r="J258">
            <v>0.05</v>
          </cell>
          <cell r="K258">
            <v>2.9721999999999998E-2</v>
          </cell>
          <cell r="L258">
            <v>300.10313367711228</v>
          </cell>
          <cell r="O258">
            <v>1562.1031336771123</v>
          </cell>
          <cell r="P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4.0388013414590178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4.0388013414590178</v>
          </cell>
          <cell r="AB258">
            <v>4.0388013414590178</v>
          </cell>
          <cell r="AC258">
            <v>0.69236594425011733</v>
          </cell>
          <cell r="AD258">
            <v>0</v>
          </cell>
          <cell r="AE258">
            <v>4.0388013414590178</v>
          </cell>
        </row>
        <row r="259">
          <cell r="A259">
            <v>6000</v>
          </cell>
          <cell r="C259" t="str">
            <v>Mochila sopladora Sthil BR-420 56,5 c.c., 9,1 Kg</v>
          </cell>
          <cell r="E259" t="str">
            <v>60 OTROS</v>
          </cell>
          <cell r="F259">
            <v>2.5</v>
          </cell>
          <cell r="G259">
            <v>351.45</v>
          </cell>
          <cell r="H259">
            <v>8</v>
          </cell>
          <cell r="I259">
            <v>44</v>
          </cell>
          <cell r="J259">
            <v>0.05</v>
          </cell>
          <cell r="K259">
            <v>2.9721999999999998E-2</v>
          </cell>
          <cell r="L259">
            <v>10.445796899999999</v>
          </cell>
          <cell r="O259">
            <v>54.445796899999998</v>
          </cell>
          <cell r="P259">
            <v>0</v>
          </cell>
          <cell r="Q259">
            <v>1.5</v>
          </cell>
          <cell r="R259">
            <v>1.0743801652892562</v>
          </cell>
          <cell r="S259">
            <v>0.06</v>
          </cell>
          <cell r="T259">
            <v>0.12</v>
          </cell>
          <cell r="U259">
            <v>0.7</v>
          </cell>
          <cell r="V259">
            <v>2.1311717427333525E-3</v>
          </cell>
          <cell r="W259">
            <v>4.0289256198347108</v>
          </cell>
          <cell r="X259">
            <v>0.24173553719008264</v>
          </cell>
          <cell r="Y259">
            <v>0.48347107438016529</v>
          </cell>
          <cell r="Z259">
            <v>2.8202479338842972</v>
          </cell>
          <cell r="AA259">
            <v>2.1311717427333525E-3</v>
          </cell>
          <cell r="AB259">
            <v>7.576511337031989</v>
          </cell>
          <cell r="AC259">
            <v>1.2988305149197696</v>
          </cell>
          <cell r="AD259">
            <v>4.2706611570247937</v>
          </cell>
          <cell r="AE259">
            <v>3.3058501800071958</v>
          </cell>
        </row>
        <row r="260">
          <cell r="A260">
            <v>6001</v>
          </cell>
          <cell r="C260" t="str">
            <v>Embarcació</v>
          </cell>
          <cell r="E260" t="str">
            <v>60 OTROS</v>
          </cell>
          <cell r="F260">
            <v>2.5</v>
          </cell>
          <cell r="G260">
            <v>2000</v>
          </cell>
          <cell r="H260">
            <v>8</v>
          </cell>
          <cell r="I260">
            <v>250</v>
          </cell>
          <cell r="J260">
            <v>0.05</v>
          </cell>
          <cell r="K260">
            <v>2.9721999999999998E-2</v>
          </cell>
          <cell r="L260">
            <v>59.443999999999996</v>
          </cell>
          <cell r="O260">
            <v>309.44400000000002</v>
          </cell>
          <cell r="P260">
            <v>0</v>
          </cell>
          <cell r="Q260">
            <v>1.5</v>
          </cell>
          <cell r="R260">
            <v>1.0743801652892562</v>
          </cell>
          <cell r="S260">
            <v>0.06</v>
          </cell>
          <cell r="T260">
            <v>0.12</v>
          </cell>
          <cell r="U260">
            <v>0.7</v>
          </cell>
          <cell r="V260">
            <v>2.1311717427333525E-3</v>
          </cell>
          <cell r="W260">
            <v>4.0289256198347108</v>
          </cell>
          <cell r="X260">
            <v>0.24173553719008264</v>
          </cell>
          <cell r="Y260">
            <v>0.48347107438016529</v>
          </cell>
          <cell r="Z260">
            <v>2.8202479338842972</v>
          </cell>
          <cell r="AA260">
            <v>2.1311717427333525E-3</v>
          </cell>
          <cell r="AB260">
            <v>7.576511337031989</v>
          </cell>
          <cell r="AC260">
            <v>1.2988305149197696</v>
          </cell>
          <cell r="AD260">
            <v>4.2706611570247937</v>
          </cell>
          <cell r="AE260">
            <v>3.3058501800071958</v>
          </cell>
        </row>
        <row r="261">
          <cell r="A261">
            <v>6005</v>
          </cell>
          <cell r="C261" t="str">
            <v>Desbrozadora Echo RM465, 45,7c.c. 1,8kw, 10,9kg</v>
          </cell>
          <cell r="E261" t="str">
            <v>60 OTROS</v>
          </cell>
          <cell r="F261">
            <v>2.5</v>
          </cell>
          <cell r="G261">
            <v>644.83000000000004</v>
          </cell>
          <cell r="H261">
            <v>8</v>
          </cell>
          <cell r="I261">
            <v>81</v>
          </cell>
          <cell r="J261">
            <v>0.05</v>
          </cell>
          <cell r="K261">
            <v>2.9721999999999998E-2</v>
          </cell>
          <cell r="L261">
            <v>19.16563726</v>
          </cell>
          <cell r="O261">
            <v>100.16563726</v>
          </cell>
          <cell r="P261">
            <v>0</v>
          </cell>
          <cell r="Q261">
            <v>1.2</v>
          </cell>
          <cell r="R261">
            <v>1.0743801652892562</v>
          </cell>
          <cell r="S261">
            <v>0.06</v>
          </cell>
          <cell r="T261">
            <v>0.12</v>
          </cell>
          <cell r="U261">
            <v>0.7</v>
          </cell>
          <cell r="V261">
            <v>0.30050605219189114</v>
          </cell>
          <cell r="W261">
            <v>3.2231404958677685</v>
          </cell>
          <cell r="X261">
            <v>0.1933884297520661</v>
          </cell>
          <cell r="Y261">
            <v>0.38677685950413221</v>
          </cell>
          <cell r="Z261">
            <v>2.2561983471074378</v>
          </cell>
          <cell r="AA261">
            <v>0.30050605219189114</v>
          </cell>
          <cell r="AB261">
            <v>6.3600101844232961</v>
          </cell>
          <cell r="AC261">
            <v>1.0902874601868509</v>
          </cell>
          <cell r="AD261">
            <v>3.4165289256198346</v>
          </cell>
          <cell r="AE261">
            <v>2.9434812588034611</v>
          </cell>
        </row>
        <row r="262">
          <cell r="A262">
            <v>6010</v>
          </cell>
          <cell r="C262" t="str">
            <v>Moto excrementos "Schooter dog"</v>
          </cell>
          <cell r="E262" t="str">
            <v>60 OTROS</v>
          </cell>
          <cell r="F262">
            <v>5</v>
          </cell>
          <cell r="G262">
            <v>18123.314236534323</v>
          </cell>
          <cell r="H262">
            <v>8</v>
          </cell>
          <cell r="I262">
            <v>2265</v>
          </cell>
          <cell r="J262">
            <v>0.05</v>
          </cell>
          <cell r="K262">
            <v>2.9721999999999998E-2</v>
          </cell>
          <cell r="L262">
            <v>538.66114573827315</v>
          </cell>
          <cell r="M262">
            <v>374</v>
          </cell>
          <cell r="O262">
            <v>3177.6611457382733</v>
          </cell>
          <cell r="P262">
            <v>374</v>
          </cell>
          <cell r="Q262">
            <v>0.1</v>
          </cell>
          <cell r="R262">
            <v>1.0743801652892562</v>
          </cell>
          <cell r="S262">
            <v>0.06</v>
          </cell>
          <cell r="T262">
            <v>0.12</v>
          </cell>
          <cell r="U262">
            <v>0.7</v>
          </cell>
          <cell r="V262">
            <v>0.30050605219189114</v>
          </cell>
          <cell r="W262">
            <v>0.53719008264462809</v>
          </cell>
          <cell r="X262">
            <v>3.2231404958677684E-2</v>
          </cell>
          <cell r="Y262">
            <v>6.4462809917355368E-2</v>
          </cell>
          <cell r="Z262">
            <v>0.37603305785123964</v>
          </cell>
          <cell r="AA262">
            <v>0.30050605219189114</v>
          </cell>
          <cell r="AB262">
            <v>1.3104234075637919</v>
          </cell>
          <cell r="AC262">
            <v>0.2246440127252215</v>
          </cell>
          <cell r="AD262">
            <v>0.5694214876033058</v>
          </cell>
          <cell r="AE262">
            <v>0.74100191996048614</v>
          </cell>
        </row>
        <row r="263">
          <cell r="A263">
            <v>6015</v>
          </cell>
          <cell r="C263" t="str">
            <v>Aspirador de aceras "TORNADO"</v>
          </cell>
          <cell r="E263" t="str">
            <v>60 OTROS</v>
          </cell>
          <cell r="F263">
            <v>5</v>
          </cell>
          <cell r="G263">
            <v>544.42999999999995</v>
          </cell>
          <cell r="H263">
            <v>8</v>
          </cell>
          <cell r="I263">
            <v>68</v>
          </cell>
          <cell r="J263">
            <v>0.05</v>
          </cell>
          <cell r="K263">
            <v>2.9721999999999998E-2</v>
          </cell>
          <cell r="L263">
            <v>16.181548459999998</v>
          </cell>
          <cell r="O263">
            <v>84.181548460000002</v>
          </cell>
          <cell r="P263">
            <v>0</v>
          </cell>
          <cell r="Q263">
            <v>0.1</v>
          </cell>
          <cell r="R263">
            <v>1.0743801652892562</v>
          </cell>
          <cell r="S263">
            <v>0.06</v>
          </cell>
          <cell r="T263">
            <v>0</v>
          </cell>
          <cell r="U263">
            <v>0.2</v>
          </cell>
          <cell r="W263">
            <v>0.53719008264462809</v>
          </cell>
          <cell r="X263">
            <v>3.2231404958677684E-2</v>
          </cell>
          <cell r="Y263">
            <v>0</v>
          </cell>
          <cell r="Z263">
            <v>0.10743801652892562</v>
          </cell>
          <cell r="AA263">
            <v>0</v>
          </cell>
          <cell r="AB263">
            <v>0.67685950413223139</v>
          </cell>
          <cell r="AC263">
            <v>0.11603305785123967</v>
          </cell>
          <cell r="AD263">
            <v>0.5694214876033058</v>
          </cell>
          <cell r="AE263">
            <v>0.10743801652892562</v>
          </cell>
        </row>
        <row r="264">
          <cell r="A264">
            <v>6020</v>
          </cell>
          <cell r="C264" t="str">
            <v>Aspirador de hojas sobre brigada ASVEC</v>
          </cell>
          <cell r="E264" t="str">
            <v>60 OTROS</v>
          </cell>
          <cell r="F264">
            <v>5</v>
          </cell>
          <cell r="G264">
            <v>378.63762576178283</v>
          </cell>
          <cell r="H264">
            <v>8</v>
          </cell>
          <cell r="I264">
            <v>47</v>
          </cell>
          <cell r="J264">
            <v>0.05</v>
          </cell>
          <cell r="K264">
            <v>2.9721999999999998E-2</v>
          </cell>
          <cell r="L264">
            <v>11.253867512891709</v>
          </cell>
          <cell r="O264">
            <v>58.253867512891709</v>
          </cell>
          <cell r="P264">
            <v>0</v>
          </cell>
          <cell r="Q264">
            <v>0.2</v>
          </cell>
          <cell r="R264">
            <v>1.0743801652892562</v>
          </cell>
          <cell r="S264">
            <v>0.06</v>
          </cell>
          <cell r="T264">
            <v>0.1</v>
          </cell>
          <cell r="U264">
            <v>0.2</v>
          </cell>
          <cell r="W264">
            <v>1.0743801652892562</v>
          </cell>
          <cell r="X264">
            <v>6.4462809917355368E-2</v>
          </cell>
          <cell r="Y264">
            <v>0.10743801652892562</v>
          </cell>
          <cell r="Z264">
            <v>0.21487603305785125</v>
          </cell>
          <cell r="AA264">
            <v>0</v>
          </cell>
          <cell r="AB264">
            <v>1.4611570247933885</v>
          </cell>
          <cell r="AC264">
            <v>0.25048406139315232</v>
          </cell>
          <cell r="AD264">
            <v>1.1388429752066116</v>
          </cell>
          <cell r="AE264">
            <v>0.3223140495867769</v>
          </cell>
        </row>
        <row r="265">
          <cell r="A265">
            <v>6025</v>
          </cell>
          <cell r="C265" t="str">
            <v>Aspirador de hojas sobre Remolque</v>
          </cell>
          <cell r="E265" t="str">
            <v>60 OTROS</v>
          </cell>
          <cell r="F265">
            <v>5</v>
          </cell>
          <cell r="G265">
            <v>6612.84</v>
          </cell>
          <cell r="H265">
            <v>8</v>
          </cell>
          <cell r="I265">
            <v>827</v>
          </cell>
          <cell r="J265">
            <v>0.05</v>
          </cell>
          <cell r="K265">
            <v>2.9721999999999998E-2</v>
          </cell>
          <cell r="L265">
            <v>196.54683047999998</v>
          </cell>
          <cell r="O265">
            <v>1023.5468304799999</v>
          </cell>
          <cell r="P265">
            <v>0</v>
          </cell>
          <cell r="Q265">
            <v>0.2</v>
          </cell>
          <cell r="R265">
            <v>1.0743801652892562</v>
          </cell>
          <cell r="S265">
            <v>0.06</v>
          </cell>
          <cell r="T265">
            <v>0.1</v>
          </cell>
          <cell r="U265">
            <v>0.2</v>
          </cell>
          <cell r="W265">
            <v>1.0743801652892562</v>
          </cell>
          <cell r="X265">
            <v>6.4462809917355368E-2</v>
          </cell>
          <cell r="Y265">
            <v>0.10743801652892562</v>
          </cell>
          <cell r="Z265">
            <v>0.21487603305785125</v>
          </cell>
          <cell r="AA265">
            <v>0</v>
          </cell>
          <cell r="AB265">
            <v>1.4611570247933885</v>
          </cell>
          <cell r="AC265">
            <v>0.25048406139315232</v>
          </cell>
          <cell r="AD265">
            <v>1.1388429752066116</v>
          </cell>
          <cell r="AE265">
            <v>0.3223140495867769</v>
          </cell>
        </row>
        <row r="266">
          <cell r="A266">
            <v>6030</v>
          </cell>
          <cell r="C266" t="str">
            <v xml:space="preserve">E.Nevadas: Esparcidor de Sal </v>
          </cell>
          <cell r="E266" t="str">
            <v>60 OTROS</v>
          </cell>
          <cell r="G266">
            <v>17290</v>
          </cell>
          <cell r="H266">
            <v>8</v>
          </cell>
          <cell r="I266">
            <v>2161</v>
          </cell>
          <cell r="J266">
            <v>0.05</v>
          </cell>
          <cell r="K266">
            <v>2.9721999999999998E-2</v>
          </cell>
          <cell r="L266">
            <v>513.89337999999998</v>
          </cell>
          <cell r="O266">
            <v>2674.89338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1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1</v>
          </cell>
          <cell r="AB266">
            <v>1</v>
          </cell>
          <cell r="AC266">
            <v>0.17142857142857143</v>
          </cell>
          <cell r="AD266">
            <v>0</v>
          </cell>
          <cell r="AE266">
            <v>1</v>
          </cell>
        </row>
        <row r="267">
          <cell r="A267">
            <v>6035</v>
          </cell>
          <cell r="C267" t="str">
            <v>E.Nevadas: 5.000 Kg de Sal</v>
          </cell>
          <cell r="E267" t="str">
            <v>60 OTROS</v>
          </cell>
          <cell r="G267">
            <v>3155.3135480148571</v>
          </cell>
          <cell r="H267">
            <v>8</v>
          </cell>
          <cell r="I267">
            <v>394</v>
          </cell>
          <cell r="J267">
            <v>0.05</v>
          </cell>
          <cell r="K267">
            <v>2.9721999999999998E-2</v>
          </cell>
          <cell r="L267">
            <v>93.782229274097574</v>
          </cell>
          <cell r="O267">
            <v>487.78222927409757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1</v>
          </cell>
          <cell r="AB267">
            <v>1</v>
          </cell>
          <cell r="AC267">
            <v>0.17142857142857143</v>
          </cell>
          <cell r="AD267">
            <v>0</v>
          </cell>
          <cell r="AE267">
            <v>1</v>
          </cell>
        </row>
        <row r="268">
          <cell r="A268">
            <v>6040</v>
          </cell>
          <cell r="C268" t="str">
            <v>E.Nevadas: Pala quitanieves City Cat</v>
          </cell>
          <cell r="E268" t="str">
            <v>60 OTROS</v>
          </cell>
          <cell r="G268">
            <v>6538.53</v>
          </cell>
          <cell r="H268">
            <v>8</v>
          </cell>
          <cell r="I268">
            <v>817</v>
          </cell>
          <cell r="J268">
            <v>0.05</v>
          </cell>
          <cell r="K268">
            <v>2.9721999999999998E-2</v>
          </cell>
          <cell r="L268">
            <v>194.33818865999999</v>
          </cell>
          <cell r="O268">
            <v>1011.33818866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A269">
            <v>6045</v>
          </cell>
          <cell r="C269" t="str">
            <v>Pala del Vertedero</v>
          </cell>
          <cell r="E269" t="str">
            <v>60 OTROS</v>
          </cell>
          <cell r="G269">
            <v>56795.643864267433</v>
          </cell>
          <cell r="H269">
            <v>8</v>
          </cell>
          <cell r="I269">
            <v>7099</v>
          </cell>
          <cell r="J269">
            <v>0.05</v>
          </cell>
          <cell r="K269">
            <v>2.9721999999999998E-2</v>
          </cell>
          <cell r="L269">
            <v>1688.0801269337564</v>
          </cell>
          <cell r="O269">
            <v>8787.0801269337571</v>
          </cell>
          <cell r="P269">
            <v>0</v>
          </cell>
          <cell r="Q269">
            <v>20</v>
          </cell>
          <cell r="R269">
            <v>1.0743801652892562</v>
          </cell>
          <cell r="S269">
            <v>0.15</v>
          </cell>
          <cell r="T269">
            <v>0.3</v>
          </cell>
          <cell r="U269">
            <v>0.8</v>
          </cell>
          <cell r="V269">
            <v>1.2020242087675646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1.2020242087675646</v>
          </cell>
          <cell r="AB269">
            <v>1.2020242087675646</v>
          </cell>
          <cell r="AC269">
            <v>0.20606129293158251</v>
          </cell>
          <cell r="AD269">
            <v>0</v>
          </cell>
          <cell r="AE269">
            <v>1.2020242087675646</v>
          </cell>
        </row>
        <row r="270">
          <cell r="A270">
            <v>6050</v>
          </cell>
          <cell r="C270" t="str">
            <v>Papelera  50 litros</v>
          </cell>
          <cell r="E270" t="str">
            <v>60 OTROS</v>
          </cell>
          <cell r="G270">
            <v>31.553135480148573</v>
          </cell>
          <cell r="H270">
            <v>8</v>
          </cell>
          <cell r="I270">
            <v>4</v>
          </cell>
          <cell r="J270">
            <v>0.05</v>
          </cell>
          <cell r="K270">
            <v>2.9721999999999998E-2</v>
          </cell>
          <cell r="L270">
            <v>0.93782229274097584</v>
          </cell>
          <cell r="O270">
            <v>4.9378222927409761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2.4740791069576879E-5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2.4740791069576879E-5</v>
          </cell>
          <cell r="AB270">
            <v>2.4740791069576879E-5</v>
          </cell>
          <cell r="AC270">
            <v>4.2412784690703225E-6</v>
          </cell>
          <cell r="AD270">
            <v>0</v>
          </cell>
          <cell r="AE270">
            <v>2.4740791069576879E-5</v>
          </cell>
        </row>
        <row r="271">
          <cell r="A271">
            <v>6055</v>
          </cell>
          <cell r="C271" t="str">
            <v>Papelera : Modelo "Sestao" PA625  60 L</v>
          </cell>
          <cell r="E271" t="str">
            <v>60 OTROS</v>
          </cell>
          <cell r="G271">
            <v>66.261584508312012</v>
          </cell>
          <cell r="H271">
            <v>8</v>
          </cell>
          <cell r="I271">
            <v>8</v>
          </cell>
          <cell r="J271">
            <v>0.05</v>
          </cell>
          <cell r="K271">
            <v>2.9721999999999998E-2</v>
          </cell>
          <cell r="L271">
            <v>1.9694268147560494</v>
          </cell>
          <cell r="O271">
            <v>9.9694268147560496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1.0391132249222291E-4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1.0391132249222291E-4</v>
          </cell>
          <cell r="AB271">
            <v>1.0391132249222291E-4</v>
          </cell>
          <cell r="AC271">
            <v>1.7813369570095356E-5</v>
          </cell>
          <cell r="AD271">
            <v>0</v>
          </cell>
          <cell r="AE271">
            <v>1.0391132249222291E-4</v>
          </cell>
        </row>
        <row r="272">
          <cell r="A272">
            <v>6060</v>
          </cell>
          <cell r="C272" t="str">
            <v>Papelera : Modelo "Getxo"</v>
          </cell>
          <cell r="E272" t="str">
            <v>60 OTROS</v>
          </cell>
          <cell r="G272">
            <v>275</v>
          </cell>
          <cell r="H272">
            <v>8</v>
          </cell>
          <cell r="I272">
            <v>34</v>
          </cell>
          <cell r="J272">
            <v>0.05</v>
          </cell>
          <cell r="K272">
            <v>2.9721999999999998E-2</v>
          </cell>
          <cell r="L272">
            <v>8.1735499999999988</v>
          </cell>
          <cell r="O272">
            <v>42.173549999999999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2.2602739726027398E-2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2.2602739726027398E-2</v>
          </cell>
          <cell r="AB272">
            <v>2.2602739726027398E-2</v>
          </cell>
          <cell r="AC272">
            <v>3.8747553816046972E-3</v>
          </cell>
          <cell r="AD272">
            <v>0</v>
          </cell>
          <cell r="AE272">
            <v>2.2602739726027398E-2</v>
          </cell>
        </row>
        <row r="273">
          <cell r="A273">
            <v>6065</v>
          </cell>
          <cell r="C273" t="str">
            <v>Papelera : Modelo "Donosti"</v>
          </cell>
          <cell r="E273" t="str">
            <v>60 OTROS</v>
          </cell>
          <cell r="G273">
            <v>88.348779344416002</v>
          </cell>
          <cell r="H273">
            <v>8</v>
          </cell>
          <cell r="I273">
            <v>11</v>
          </cell>
          <cell r="J273">
            <v>0.05</v>
          </cell>
          <cell r="K273">
            <v>2.9721999999999998E-2</v>
          </cell>
          <cell r="L273">
            <v>2.6259024196747323</v>
          </cell>
          <cell r="O273">
            <v>13.625902419674732</v>
          </cell>
          <cell r="P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1.3854842998963055E-4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1.3854842998963055E-4</v>
          </cell>
          <cell r="AB273">
            <v>1.3854842998963055E-4</v>
          </cell>
          <cell r="AC273">
            <v>2.3751159426793808E-5</v>
          </cell>
          <cell r="AD273">
            <v>0</v>
          </cell>
          <cell r="AE273">
            <v>1.3854842998963055E-4</v>
          </cell>
        </row>
        <row r="274">
          <cell r="A274">
            <v>6070</v>
          </cell>
          <cell r="C274" t="str">
            <v>Productos Hervicidas</v>
          </cell>
          <cell r="E274" t="str">
            <v>60 OTROS</v>
          </cell>
          <cell r="G274">
            <v>0</v>
          </cell>
          <cell r="H274">
            <v>1</v>
          </cell>
          <cell r="I274">
            <v>0</v>
          </cell>
          <cell r="J274">
            <v>0.05</v>
          </cell>
          <cell r="K274">
            <v>0.05</v>
          </cell>
          <cell r="L274">
            <v>0</v>
          </cell>
          <cell r="O274">
            <v>0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60.101210438378232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60.101210438378232</v>
          </cell>
          <cell r="AB274">
            <v>60.101210438378232</v>
          </cell>
          <cell r="AC274">
            <v>10.303064646579125</v>
          </cell>
          <cell r="AD274">
            <v>0</v>
          </cell>
          <cell r="AE274">
            <v>60.101210438378232</v>
          </cell>
        </row>
        <row r="275">
          <cell r="A275">
            <v>6075</v>
          </cell>
          <cell r="C275" t="str">
            <v>Productos para Desinfeción Jornada</v>
          </cell>
          <cell r="E275" t="str">
            <v>60 OTROS</v>
          </cell>
          <cell r="G275">
            <v>0</v>
          </cell>
          <cell r="H275">
            <v>1</v>
          </cell>
          <cell r="I275">
            <v>0</v>
          </cell>
          <cell r="J275">
            <v>0.05</v>
          </cell>
          <cell r="K275">
            <v>0.05</v>
          </cell>
          <cell r="L275">
            <v>0</v>
          </cell>
          <cell r="O275">
            <v>0</v>
          </cell>
          <cell r="P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24.040484175351292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24.040484175351292</v>
          </cell>
          <cell r="AB275">
            <v>24.040484175351292</v>
          </cell>
          <cell r="AC275">
            <v>4.1212258586316501</v>
          </cell>
          <cell r="AD275">
            <v>0</v>
          </cell>
          <cell r="AE275">
            <v>24.040484175351292</v>
          </cell>
        </row>
        <row r="276">
          <cell r="A276">
            <v>6080</v>
          </cell>
          <cell r="C276" t="str">
            <v>Productos Raticidas Jornada</v>
          </cell>
          <cell r="E276" t="str">
            <v>60 OTROS</v>
          </cell>
          <cell r="G276">
            <v>0</v>
          </cell>
          <cell r="H276">
            <v>1</v>
          </cell>
          <cell r="I276">
            <v>0</v>
          </cell>
          <cell r="J276">
            <v>0.05</v>
          </cell>
          <cell r="K276">
            <v>0.05</v>
          </cell>
          <cell r="L276">
            <v>0</v>
          </cell>
          <cell r="O276">
            <v>0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18.030363131513468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18.030363131513468</v>
          </cell>
          <cell r="AB276">
            <v>18.030363131513468</v>
          </cell>
          <cell r="AC276">
            <v>3.0909193939737376</v>
          </cell>
          <cell r="AD276">
            <v>0</v>
          </cell>
          <cell r="AE276">
            <v>18.030363131513468</v>
          </cell>
        </row>
        <row r="277">
          <cell r="A277">
            <v>6085</v>
          </cell>
          <cell r="C277" t="str">
            <v>Punto Limpio movil SOBRE REMOLQUE</v>
          </cell>
          <cell r="E277" t="str">
            <v>60 OTROS</v>
          </cell>
          <cell r="G277">
            <v>18030.36313151347</v>
          </cell>
          <cell r="H277">
            <v>8</v>
          </cell>
          <cell r="I277">
            <v>2254</v>
          </cell>
          <cell r="J277">
            <v>0.05</v>
          </cell>
          <cell r="K277">
            <v>2.9721999999999998E-2</v>
          </cell>
          <cell r="L277">
            <v>535.8984529948433</v>
          </cell>
          <cell r="O277">
            <v>2789.8984529948434</v>
          </cell>
          <cell r="P277">
            <v>0</v>
          </cell>
          <cell r="Q277">
            <v>0.24</v>
          </cell>
          <cell r="R277">
            <v>1.0743801652892562</v>
          </cell>
          <cell r="S277">
            <v>0.15</v>
          </cell>
          <cell r="T277">
            <v>0.25</v>
          </cell>
          <cell r="U277">
            <v>0.5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</row>
        <row r="278">
          <cell r="A278">
            <v>6090</v>
          </cell>
          <cell r="C278" t="str">
            <v>Tractor con desbrozadora y pala</v>
          </cell>
          <cell r="E278" t="str">
            <v>60 OTROS</v>
          </cell>
          <cell r="G278">
            <v>26725.50575168584</v>
          </cell>
          <cell r="H278">
            <v>8</v>
          </cell>
          <cell r="I278">
            <v>3341</v>
          </cell>
          <cell r="J278">
            <v>0.05</v>
          </cell>
          <cell r="K278">
            <v>2.9721999999999998E-2</v>
          </cell>
          <cell r="L278">
            <v>794.33548195160654</v>
          </cell>
          <cell r="O278">
            <v>4135.3354819516062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A279">
            <v>6095</v>
          </cell>
          <cell r="C279" t="str">
            <v>Triturador de ramas forestal Vermeer 935L</v>
          </cell>
          <cell r="E279" t="str">
            <v>60 OTROS</v>
          </cell>
          <cell r="G279">
            <v>94659.406440445717</v>
          </cell>
          <cell r="H279">
            <v>8</v>
          </cell>
          <cell r="I279">
            <v>11832</v>
          </cell>
          <cell r="J279">
            <v>0.05</v>
          </cell>
          <cell r="K279">
            <v>2.9721999999999998E-2</v>
          </cell>
          <cell r="L279">
            <v>2813.4668782229273</v>
          </cell>
          <cell r="O279">
            <v>14645.466878222927</v>
          </cell>
          <cell r="P279">
            <v>0</v>
          </cell>
          <cell r="Q279">
            <v>4</v>
          </cell>
          <cell r="R279">
            <v>1.0743801652892562</v>
          </cell>
          <cell r="S279">
            <v>0.05</v>
          </cell>
          <cell r="T279">
            <v>0.01</v>
          </cell>
          <cell r="U279">
            <v>1.5</v>
          </cell>
          <cell r="V279">
            <v>25.9340839562865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25.9340839562865</v>
          </cell>
          <cell r="AB279">
            <v>25.9340839562865</v>
          </cell>
          <cell r="AC279">
            <v>4.4458429639348287</v>
          </cell>
          <cell r="AD279">
            <v>0</v>
          </cell>
          <cell r="AE279">
            <v>25.9340839562865</v>
          </cell>
        </row>
        <row r="280">
          <cell r="A280">
            <v>6100</v>
          </cell>
          <cell r="C280" t="str">
            <v>Generador y herramientas varias</v>
          </cell>
          <cell r="E280" t="str">
            <v>60 OTROS</v>
          </cell>
          <cell r="G280">
            <v>2103.5423653432381</v>
          </cell>
          <cell r="H280">
            <v>8</v>
          </cell>
          <cell r="I280">
            <v>263</v>
          </cell>
          <cell r="J280">
            <v>0.05</v>
          </cell>
          <cell r="K280">
            <v>2.9721999999999998E-2</v>
          </cell>
          <cell r="L280">
            <v>62.521486182731721</v>
          </cell>
          <cell r="O280">
            <v>325.52148618273173</v>
          </cell>
          <cell r="P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4.9263287244572327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4.9263287244572327</v>
          </cell>
          <cell r="AB280">
            <v>4.9263287244572327</v>
          </cell>
          <cell r="AC280">
            <v>0.8445134956212399</v>
          </cell>
          <cell r="AD280">
            <v>0</v>
          </cell>
          <cell r="AE280">
            <v>4.9263287244572327</v>
          </cell>
        </row>
        <row r="281">
          <cell r="A281">
            <v>6105</v>
          </cell>
          <cell r="C281" t="str">
            <v>Equipo Aspiración Charcos 1,8 m³ - 5 m³/h</v>
          </cell>
          <cell r="E281" t="str">
            <v>60 OTROS</v>
          </cell>
          <cell r="G281">
            <v>5704.8068948108621</v>
          </cell>
          <cell r="H281">
            <v>8</v>
          </cell>
          <cell r="I281">
            <v>713</v>
          </cell>
          <cell r="J281">
            <v>0.05</v>
          </cell>
          <cell r="K281">
            <v>2.9721999999999998E-2</v>
          </cell>
          <cell r="L281">
            <v>169.55827052756842</v>
          </cell>
          <cell r="M281">
            <v>1910</v>
          </cell>
          <cell r="O281">
            <v>2792.5582705275683</v>
          </cell>
          <cell r="P281">
            <v>1910</v>
          </cell>
          <cell r="Q281">
            <v>2</v>
          </cell>
          <cell r="R281">
            <v>1.0743801652892562</v>
          </cell>
          <cell r="S281">
            <v>0.2</v>
          </cell>
          <cell r="T281">
            <v>0.15</v>
          </cell>
          <cell r="U281">
            <v>0.5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A282">
            <v>6110</v>
          </cell>
          <cell r="C282" t="str">
            <v>Autocompactador</v>
          </cell>
          <cell r="E282" t="str">
            <v>60 OTROS</v>
          </cell>
          <cell r="G282">
            <v>27600</v>
          </cell>
          <cell r="H282">
            <v>8</v>
          </cell>
          <cell r="I282">
            <v>3450</v>
          </cell>
          <cell r="J282">
            <v>0.05</v>
          </cell>
          <cell r="K282">
            <v>2.9721999999999998E-2</v>
          </cell>
          <cell r="L282">
            <v>820.32719999999995</v>
          </cell>
          <cell r="O282">
            <v>4270.3271999999997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2.8207638649787614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2.8207638649787614</v>
          </cell>
          <cell r="AB282">
            <v>2.8207638649787614</v>
          </cell>
          <cell r="AC282">
            <v>0.48355951971064481</v>
          </cell>
          <cell r="AD282">
            <v>0</v>
          </cell>
          <cell r="AE282">
            <v>2.8207638649787614</v>
          </cell>
        </row>
        <row r="283">
          <cell r="A283">
            <v>6115</v>
          </cell>
          <cell r="C283" t="str">
            <v>Hormigonera para obras (diesel)</v>
          </cell>
          <cell r="E283" t="str">
            <v>60 OTROS</v>
          </cell>
          <cell r="G283">
            <v>6010.121043837823</v>
          </cell>
          <cell r="H283">
            <v>8</v>
          </cell>
          <cell r="I283">
            <v>751</v>
          </cell>
          <cell r="J283">
            <v>0.05</v>
          </cell>
          <cell r="K283">
            <v>2.9721999999999998E-2</v>
          </cell>
          <cell r="L283">
            <v>178.63281766494777</v>
          </cell>
          <cell r="O283">
            <v>929.63281766494777</v>
          </cell>
          <cell r="P283">
            <v>0</v>
          </cell>
          <cell r="Q283">
            <v>2</v>
          </cell>
          <cell r="R283">
            <v>1.0743801652892562</v>
          </cell>
          <cell r="S283">
            <v>0</v>
          </cell>
          <cell r="T283">
            <v>0</v>
          </cell>
          <cell r="U283">
            <v>0.3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</row>
        <row r="284">
          <cell r="A284">
            <v>6120</v>
          </cell>
          <cell r="C284" t="str">
            <v>Remolque equipado con martillo neumatico y generador</v>
          </cell>
          <cell r="E284" t="str">
            <v>60 OTROS</v>
          </cell>
          <cell r="G284">
            <v>19142.235524623466</v>
          </cell>
          <cell r="H284">
            <v>8</v>
          </cell>
          <cell r="I284">
            <v>2393</v>
          </cell>
          <cell r="J284">
            <v>0.05</v>
          </cell>
          <cell r="K284">
            <v>2.9721999999999998E-2</v>
          </cell>
          <cell r="L284">
            <v>568.94552426285861</v>
          </cell>
          <cell r="O284">
            <v>2961.9455242628587</v>
          </cell>
          <cell r="P284">
            <v>0</v>
          </cell>
          <cell r="Q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22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22</v>
          </cell>
          <cell r="AB284">
            <v>22</v>
          </cell>
          <cell r="AC284">
            <v>3.7714285714285718</v>
          </cell>
          <cell r="AD284">
            <v>0</v>
          </cell>
          <cell r="AE284">
            <v>22</v>
          </cell>
        </row>
        <row r="285">
          <cell r="A285">
            <v>6125</v>
          </cell>
          <cell r="C285" t="str">
            <v>Remolque de señalización</v>
          </cell>
          <cell r="E285" t="str">
            <v>60 OTROS</v>
          </cell>
          <cell r="G285">
            <v>3668.3542365343237</v>
          </cell>
          <cell r="H285">
            <v>8</v>
          </cell>
          <cell r="I285">
            <v>459</v>
          </cell>
          <cell r="J285">
            <v>0.05</v>
          </cell>
          <cell r="K285">
            <v>2.9721999999999998E-2</v>
          </cell>
          <cell r="L285">
            <v>109.03082461827316</v>
          </cell>
          <cell r="O285">
            <v>568.03082461827319</v>
          </cell>
          <cell r="P285">
            <v>0</v>
          </cell>
          <cell r="Q285">
            <v>0</v>
          </cell>
          <cell r="S285">
            <v>0</v>
          </cell>
          <cell r="T285">
            <v>0</v>
          </cell>
          <cell r="U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6">
          <cell r="A286">
            <v>6500</v>
          </cell>
          <cell r="C286" t="str">
            <v>Sobrecoste adap. Recolec. chasis 26Tn a GNL</v>
          </cell>
          <cell r="E286" t="str">
            <v>65 OPC. GAS</v>
          </cell>
          <cell r="G286">
            <v>51745</v>
          </cell>
          <cell r="H286">
            <v>8</v>
          </cell>
          <cell r="I286">
            <v>6468</v>
          </cell>
          <cell r="J286">
            <v>0.05</v>
          </cell>
          <cell r="K286">
            <v>2.9721999999999998E-2</v>
          </cell>
          <cell r="L286">
            <v>1537.96489</v>
          </cell>
          <cell r="O286">
            <v>8005.9648900000002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</row>
        <row r="287">
          <cell r="A287">
            <v>6505</v>
          </cell>
          <cell r="C287" t="str">
            <v>Sobrecoste adap. Gancho. chasis 26Tn a GNL</v>
          </cell>
          <cell r="E287" t="str">
            <v>65 OPC. GAS</v>
          </cell>
          <cell r="G287">
            <v>51745</v>
          </cell>
          <cell r="H287">
            <v>8</v>
          </cell>
          <cell r="I287">
            <v>6468</v>
          </cell>
          <cell r="J287">
            <v>0.05</v>
          </cell>
          <cell r="K287">
            <v>2.9721999999999998E-2</v>
          </cell>
          <cell r="L287">
            <v>1537.96489</v>
          </cell>
          <cell r="O287">
            <v>8005.9648900000002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A288">
            <v>6510</v>
          </cell>
          <cell r="C288" t="str">
            <v>Sobrecoste adap. Compartim. Chasis 18Tn  a GNL</v>
          </cell>
          <cell r="E288" t="str">
            <v>65 OPC. GAS</v>
          </cell>
          <cell r="G288">
            <v>83562</v>
          </cell>
          <cell r="H288">
            <v>8</v>
          </cell>
          <cell r="I288">
            <v>10445</v>
          </cell>
          <cell r="J288">
            <v>0.05</v>
          </cell>
          <cell r="K288">
            <v>2.9721999999999998E-2</v>
          </cell>
          <cell r="L288">
            <v>2483.6297639999998</v>
          </cell>
          <cell r="O288">
            <v>12928.629763999999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A289">
            <v>6515</v>
          </cell>
          <cell r="C289" t="str">
            <v>Sobrecoste adap. baldeadora Chasis 18Tn  a GNL</v>
          </cell>
          <cell r="E289" t="str">
            <v>65 OPC. GAS</v>
          </cell>
          <cell r="G289">
            <v>83562</v>
          </cell>
          <cell r="H289">
            <v>8</v>
          </cell>
          <cell r="I289">
            <v>10445</v>
          </cell>
          <cell r="J289">
            <v>0.05</v>
          </cell>
          <cell r="K289">
            <v>2.9721999999999998E-2</v>
          </cell>
          <cell r="L289">
            <v>2483.6297639999998</v>
          </cell>
          <cell r="O289">
            <v>12928.629763999999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A290">
            <v>6520</v>
          </cell>
          <cell r="C290" t="str">
            <v>Sobrecoste adap. Lava Chasis 18Tn  a GNL</v>
          </cell>
          <cell r="E290" t="str">
            <v>65 OPC. GAS</v>
          </cell>
          <cell r="G290">
            <v>83562</v>
          </cell>
          <cell r="H290">
            <v>8</v>
          </cell>
          <cell r="I290">
            <v>10445</v>
          </cell>
          <cell r="J290">
            <v>0.05</v>
          </cell>
          <cell r="K290">
            <v>2.9721999999999998E-2</v>
          </cell>
          <cell r="L290">
            <v>2483.6297639999998</v>
          </cell>
          <cell r="O290">
            <v>12928.629763999999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A291">
            <v>6525</v>
          </cell>
          <cell r="C291" t="str">
            <v>Coste de Estación de carga de GNL</v>
          </cell>
          <cell r="E291" t="str">
            <v>65 OPC. GAS</v>
          </cell>
          <cell r="G291">
            <v>300506.05219189113</v>
          </cell>
          <cell r="H291">
            <v>8</v>
          </cell>
          <cell r="I291">
            <v>37563</v>
          </cell>
          <cell r="J291">
            <v>0.05</v>
          </cell>
          <cell r="K291">
            <v>2.9721999999999998E-2</v>
          </cell>
          <cell r="L291">
            <v>8931.640883247388</v>
          </cell>
          <cell r="O291">
            <v>46494.64088324739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A292">
            <v>6530</v>
          </cell>
          <cell r="C292" t="str">
            <v>Sobrecoste adap. Recolec. chasis 26Tn a GNC</v>
          </cell>
          <cell r="E292" t="str">
            <v>65 OPC. GAS</v>
          </cell>
          <cell r="G292">
            <v>23944</v>
          </cell>
          <cell r="H292">
            <v>8</v>
          </cell>
          <cell r="I292">
            <v>2993</v>
          </cell>
          <cell r="J292">
            <v>0.05</v>
          </cell>
          <cell r="K292">
            <v>2.9721999999999998E-2</v>
          </cell>
          <cell r="L292">
            <v>711.66356799999994</v>
          </cell>
          <cell r="O292">
            <v>3704.6635679999999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3">
          <cell r="A293">
            <v>6535</v>
          </cell>
          <cell r="C293" t="str">
            <v>Sobrecoste adap. Gancho. chasis 26Tn a GNC</v>
          </cell>
          <cell r="E293" t="str">
            <v>65 OPC. GAS</v>
          </cell>
          <cell r="G293">
            <v>23944</v>
          </cell>
          <cell r="H293">
            <v>8</v>
          </cell>
          <cell r="I293">
            <v>2993</v>
          </cell>
          <cell r="J293">
            <v>0.05</v>
          </cell>
          <cell r="K293">
            <v>2.9721999999999998E-2</v>
          </cell>
          <cell r="L293">
            <v>711.66356799999994</v>
          </cell>
          <cell r="O293">
            <v>3704.6635679999999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</row>
        <row r="294">
          <cell r="A294">
            <v>6540</v>
          </cell>
          <cell r="C294" t="str">
            <v>Sobrecoste adap. Compartim. Chasis 18Tn  a GNC</v>
          </cell>
          <cell r="E294" t="str">
            <v>65 OPC. GAS</v>
          </cell>
          <cell r="G294">
            <v>27211</v>
          </cell>
          <cell r="H294">
            <v>8</v>
          </cell>
          <cell r="I294">
            <v>3401</v>
          </cell>
          <cell r="J294">
            <v>0.05</v>
          </cell>
          <cell r="K294">
            <v>2.9721999999999998E-2</v>
          </cell>
          <cell r="L294">
            <v>808.76534199999992</v>
          </cell>
          <cell r="O294">
            <v>4209.7653419999997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</row>
        <row r="295">
          <cell r="A295">
            <v>6545</v>
          </cell>
          <cell r="C295" t="str">
            <v>Sobrecoste adap. baldeadora Chasis 18Tn  a GNC</v>
          </cell>
          <cell r="E295" t="str">
            <v>65 OPC. GAS</v>
          </cell>
          <cell r="G295">
            <v>16644</v>
          </cell>
          <cell r="H295">
            <v>8</v>
          </cell>
          <cell r="I295">
            <v>2081</v>
          </cell>
          <cell r="J295">
            <v>0.05</v>
          </cell>
          <cell r="K295">
            <v>2.9721999999999998E-2</v>
          </cell>
          <cell r="L295">
            <v>494.69296799999995</v>
          </cell>
          <cell r="O295">
            <v>2575.6929679999998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</row>
        <row r="296">
          <cell r="A296">
            <v>6550</v>
          </cell>
          <cell r="C296" t="str">
            <v>Sobrecoste adap. Lava Chasis 18Tn  a GNC</v>
          </cell>
          <cell r="E296" t="str">
            <v>65 OPC. GAS</v>
          </cell>
          <cell r="G296">
            <v>25162</v>
          </cell>
          <cell r="H296">
            <v>8</v>
          </cell>
          <cell r="I296">
            <v>3145</v>
          </cell>
          <cell r="J296">
            <v>0.05</v>
          </cell>
          <cell r="K296">
            <v>2.9721999999999998E-2</v>
          </cell>
          <cell r="L296">
            <v>747.86496399999999</v>
          </cell>
          <cell r="O296">
            <v>3892.8649639999999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</row>
        <row r="297">
          <cell r="A297">
            <v>6555</v>
          </cell>
          <cell r="C297" t="str">
            <v>Coste de Estación de carga de GNC</v>
          </cell>
          <cell r="E297" t="str">
            <v>65 OPC. GAS</v>
          </cell>
          <cell r="G297">
            <v>841416.94613729522</v>
          </cell>
          <cell r="H297">
            <v>8</v>
          </cell>
          <cell r="I297">
            <v>105177</v>
          </cell>
          <cell r="J297">
            <v>0.05</v>
          </cell>
          <cell r="K297">
            <v>2.9721999999999998E-2</v>
          </cell>
          <cell r="L297">
            <v>25008.594473092686</v>
          </cell>
          <cell r="O297">
            <v>130185.59447309269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</row>
        <row r="298">
          <cell r="A298">
            <v>7000</v>
          </cell>
          <cell r="C298" t="str">
            <v>Emisora: Estación Base Yaesu Ftl-2008N Comp.</v>
          </cell>
          <cell r="E298" t="str">
            <v>70 INFORM.</v>
          </cell>
          <cell r="G298">
            <v>1363.0954527424183</v>
          </cell>
          <cell r="H298">
            <v>8</v>
          </cell>
          <cell r="I298">
            <v>170</v>
          </cell>
          <cell r="J298">
            <v>0.05</v>
          </cell>
          <cell r="K298">
            <v>2.9721999999999998E-2</v>
          </cell>
          <cell r="L298">
            <v>40.513923046410156</v>
          </cell>
          <cell r="O298">
            <v>210.51392304641016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0.13630954527424183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0.13630954527424183</v>
          </cell>
          <cell r="AB298">
            <v>0.13630954527424183</v>
          </cell>
          <cell r="AC298">
            <v>2.3367350618441456E-2</v>
          </cell>
          <cell r="AD298">
            <v>0</v>
          </cell>
          <cell r="AE298">
            <v>0.13630954527424183</v>
          </cell>
        </row>
        <row r="299">
          <cell r="A299">
            <v>7005</v>
          </cell>
          <cell r="C299" t="str">
            <v>Emisora: Estación Base Yaesu VX-1000</v>
          </cell>
          <cell r="E299" t="str">
            <v>70 INFORM.</v>
          </cell>
          <cell r="G299">
            <v>704.25</v>
          </cell>
          <cell r="H299">
            <v>8</v>
          </cell>
          <cell r="I299">
            <v>88</v>
          </cell>
          <cell r="J299">
            <v>0.05</v>
          </cell>
          <cell r="K299">
            <v>2.9721999999999998E-2</v>
          </cell>
          <cell r="L299">
            <v>20.931718499999999</v>
          </cell>
          <cell r="O299">
            <v>108.9317185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7.0424999999999988E-2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7.0424999999999988E-2</v>
          </cell>
          <cell r="AB299">
            <v>7.0424999999999988E-2</v>
          </cell>
          <cell r="AC299">
            <v>1.2072857142857142E-2</v>
          </cell>
          <cell r="AD299">
            <v>0</v>
          </cell>
          <cell r="AE299">
            <v>7.0424999999999988E-2</v>
          </cell>
        </row>
        <row r="300">
          <cell r="A300">
            <v>7010</v>
          </cell>
          <cell r="C300" t="str">
            <v>Emisora: Estación Movil Yaesu FTL-2001  Comp.</v>
          </cell>
          <cell r="E300" t="str">
            <v>70 INFORM.</v>
          </cell>
          <cell r="G300">
            <v>920.08943060113245</v>
          </cell>
          <cell r="H300">
            <v>8</v>
          </cell>
          <cell r="I300">
            <v>115</v>
          </cell>
          <cell r="J300">
            <v>0.05</v>
          </cell>
          <cell r="K300">
            <v>2.9721999999999998E-2</v>
          </cell>
          <cell r="L300">
            <v>27.346898056326857</v>
          </cell>
          <cell r="O300">
            <v>142.34689805632686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9.2008943060113244E-2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9.2008943060113244E-2</v>
          </cell>
          <cell r="AB300">
            <v>9.2008943060113244E-2</v>
          </cell>
          <cell r="AC300">
            <v>1.5772961667447984E-2</v>
          </cell>
          <cell r="AD300">
            <v>0</v>
          </cell>
          <cell r="AE300">
            <v>9.2008943060113244E-2</v>
          </cell>
        </row>
        <row r="301">
          <cell r="A301">
            <v>7015</v>
          </cell>
          <cell r="C301" t="str">
            <v>Emisora: Estación Movil sobre camión Kenwood</v>
          </cell>
          <cell r="E301" t="str">
            <v>70 INFORM.</v>
          </cell>
          <cell r="G301">
            <v>431.82</v>
          </cell>
          <cell r="H301">
            <v>8</v>
          </cell>
          <cell r="I301">
            <v>54</v>
          </cell>
          <cell r="J301">
            <v>0.05</v>
          </cell>
          <cell r="K301">
            <v>2.9721999999999998E-2</v>
          </cell>
          <cell r="L301">
            <v>12.834554039999999</v>
          </cell>
          <cell r="O301">
            <v>66.83455404</v>
          </cell>
          <cell r="P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4.3181999999999998E-2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4.3181999999999998E-2</v>
          </cell>
          <cell r="AB301">
            <v>4.3181999999999998E-2</v>
          </cell>
          <cell r="AC301">
            <v>7.4026285714285716E-3</v>
          </cell>
          <cell r="AD301">
            <v>0</v>
          </cell>
          <cell r="AE301">
            <v>4.3181999999999998E-2</v>
          </cell>
        </row>
        <row r="302">
          <cell r="A302">
            <v>7020</v>
          </cell>
          <cell r="C302" t="str">
            <v>Emisora: Estación Portatil Yaesu FTH-2006 Comp</v>
          </cell>
          <cell r="E302" t="str">
            <v>70 INFORM.</v>
          </cell>
          <cell r="G302">
            <v>778.1003209404638</v>
          </cell>
          <cell r="H302">
            <v>8</v>
          </cell>
          <cell r="I302">
            <v>97</v>
          </cell>
          <cell r="J302">
            <v>0.05</v>
          </cell>
          <cell r="K302">
            <v>2.9721999999999998E-2</v>
          </cell>
          <cell r="L302">
            <v>23.126697738992466</v>
          </cell>
          <cell r="O302">
            <v>120.12669773899246</v>
          </cell>
          <cell r="P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7.7810032094046383E-2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7.7810032094046383E-2</v>
          </cell>
          <cell r="AB302">
            <v>7.7810032094046383E-2</v>
          </cell>
          <cell r="AC302">
            <v>1.3338862644693666E-2</v>
          </cell>
          <cell r="AD302">
            <v>0</v>
          </cell>
          <cell r="AE302">
            <v>7.7810032094046383E-2</v>
          </cell>
        </row>
        <row r="303">
          <cell r="A303">
            <v>7025</v>
          </cell>
          <cell r="C303" t="str">
            <v>Emisora: Estación Portatil Yaesu VX-10</v>
          </cell>
          <cell r="E303" t="str">
            <v>70 INFORM.</v>
          </cell>
          <cell r="G303">
            <v>416.49</v>
          </cell>
          <cell r="H303">
            <v>8</v>
          </cell>
          <cell r="I303">
            <v>52</v>
          </cell>
          <cell r="J303">
            <v>0.05</v>
          </cell>
          <cell r="K303">
            <v>2.9721999999999998E-2</v>
          </cell>
          <cell r="L303">
            <v>12.37891578</v>
          </cell>
          <cell r="O303">
            <v>64.37891578</v>
          </cell>
          <cell r="P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4.1648999999999999E-2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4.1648999999999999E-2</v>
          </cell>
          <cell r="AB303">
            <v>4.1648999999999999E-2</v>
          </cell>
          <cell r="AC303">
            <v>7.139828571428572E-3</v>
          </cell>
          <cell r="AD303">
            <v>0</v>
          </cell>
          <cell r="AE303">
            <v>4.1648999999999999E-2</v>
          </cell>
        </row>
        <row r="304">
          <cell r="A304">
            <v>7030</v>
          </cell>
          <cell r="C304" t="str">
            <v>Emisora: Repetidor Sintetizado</v>
          </cell>
          <cell r="E304" t="str">
            <v>70 INFORM.</v>
          </cell>
          <cell r="G304">
            <v>2305.8200000000002</v>
          </cell>
          <cell r="H304">
            <v>8</v>
          </cell>
          <cell r="I304">
            <v>288</v>
          </cell>
          <cell r="J304">
            <v>0.05</v>
          </cell>
          <cell r="K304">
            <v>2.9721999999999998E-2</v>
          </cell>
          <cell r="L304">
            <v>68.533582039999999</v>
          </cell>
          <cell r="O304">
            <v>356.53358204</v>
          </cell>
          <cell r="P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0.23058199999999998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0.23058199999999998</v>
          </cell>
          <cell r="AB304">
            <v>0.23058199999999998</v>
          </cell>
          <cell r="AC304">
            <v>3.9528342857142858E-2</v>
          </cell>
          <cell r="AD304">
            <v>0</v>
          </cell>
          <cell r="AE304">
            <v>0.23058199999999998</v>
          </cell>
        </row>
        <row r="305">
          <cell r="A305">
            <v>7035</v>
          </cell>
          <cell r="C305" t="str">
            <v xml:space="preserve">Eq. Informático: Ordenador HP V-4 </v>
          </cell>
          <cell r="E305" t="str">
            <v>70 INFORM.</v>
          </cell>
          <cell r="H305">
            <v>8</v>
          </cell>
          <cell r="I305">
            <v>0</v>
          </cell>
          <cell r="J305">
            <v>0.05</v>
          </cell>
          <cell r="K305">
            <v>2.9721999999999998E-2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A306">
            <v>7040</v>
          </cell>
          <cell r="C306" t="str">
            <v xml:space="preserve">Eq. Informático: Servidor informático </v>
          </cell>
          <cell r="E306" t="str">
            <v>70 INFORM.</v>
          </cell>
          <cell r="H306">
            <v>8</v>
          </cell>
          <cell r="I306">
            <v>0</v>
          </cell>
          <cell r="J306">
            <v>0.05</v>
          </cell>
          <cell r="K306">
            <v>2.9721999999999998E-2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A307">
            <v>7045</v>
          </cell>
          <cell r="C307" t="str">
            <v>Eq. Informático: Sistema Almac. JAZ 1Gb.</v>
          </cell>
          <cell r="E307" t="str">
            <v>70 INFORM.</v>
          </cell>
          <cell r="G307">
            <v>3155.3135480148571</v>
          </cell>
          <cell r="H307">
            <v>8</v>
          </cell>
          <cell r="I307">
            <v>394</v>
          </cell>
          <cell r="J307">
            <v>0.05</v>
          </cell>
          <cell r="K307">
            <v>2.9721999999999998E-2</v>
          </cell>
          <cell r="L307">
            <v>93.782229274097574</v>
          </cell>
          <cell r="O307">
            <v>487.78222927409757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0.3155313548014857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0.3155313548014857</v>
          </cell>
          <cell r="AB307">
            <v>0.3155313548014857</v>
          </cell>
          <cell r="AC307">
            <v>5.4091089394540409E-2</v>
          </cell>
          <cell r="AD307">
            <v>0</v>
          </cell>
          <cell r="AE307">
            <v>0.3155313548014857</v>
          </cell>
        </row>
        <row r="308">
          <cell r="A308">
            <v>7050</v>
          </cell>
          <cell r="C308" t="str">
            <v>Eq. Informático: Impresora laser HP</v>
          </cell>
          <cell r="E308" t="str">
            <v>70 INFORM.</v>
          </cell>
          <cell r="H308">
            <v>8</v>
          </cell>
          <cell r="I308">
            <v>0</v>
          </cell>
          <cell r="J308">
            <v>0.05</v>
          </cell>
          <cell r="K308">
            <v>2.9721999999999998E-2</v>
          </cell>
          <cell r="L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A309">
            <v>7055</v>
          </cell>
          <cell r="C309" t="str">
            <v>Eq. Informático: Plotter A2</v>
          </cell>
          <cell r="E309" t="str">
            <v>70 INFORM.</v>
          </cell>
          <cell r="H309">
            <v>8</v>
          </cell>
          <cell r="I309">
            <v>0</v>
          </cell>
          <cell r="J309">
            <v>0.05</v>
          </cell>
          <cell r="K309">
            <v>2.9721999999999998E-2</v>
          </cell>
          <cell r="L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A310">
            <v>7060</v>
          </cell>
          <cell r="C310" t="str">
            <v>Eq. Informático: Fotocopiadora Blanco y negro</v>
          </cell>
          <cell r="E310" t="str">
            <v>70 INFORM.</v>
          </cell>
          <cell r="H310">
            <v>8</v>
          </cell>
          <cell r="I310">
            <v>0</v>
          </cell>
          <cell r="J310">
            <v>0.05</v>
          </cell>
          <cell r="K310">
            <v>2.9721999999999998E-2</v>
          </cell>
          <cell r="L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A311">
            <v>7065</v>
          </cell>
          <cell r="C311" t="str">
            <v>Inf.Embarcada: Identificación contenedores</v>
          </cell>
          <cell r="E311" t="str">
            <v>70 INFORM.</v>
          </cell>
          <cell r="G311">
            <v>5.9950957412282282</v>
          </cell>
          <cell r="H311">
            <v>8</v>
          </cell>
          <cell r="I311">
            <v>1</v>
          </cell>
          <cell r="J311">
            <v>0.05</v>
          </cell>
          <cell r="K311">
            <v>2.9721999999999998E-2</v>
          </cell>
          <cell r="L311">
            <v>0.17818623562078539</v>
          </cell>
          <cell r="M311">
            <v>0</v>
          </cell>
          <cell r="O311">
            <v>1.1781862356207853</v>
          </cell>
          <cell r="P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5.9950957412282276E-4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5.9950957412282276E-4</v>
          </cell>
          <cell r="AB311">
            <v>5.9950957412282276E-4</v>
          </cell>
          <cell r="AC311">
            <v>1.0277306984962676E-4</v>
          </cell>
          <cell r="AD311">
            <v>0</v>
          </cell>
          <cell r="AE311">
            <v>5.9950957412282276E-4</v>
          </cell>
        </row>
        <row r="312">
          <cell r="A312">
            <v>7070</v>
          </cell>
          <cell r="C312" t="str">
            <v>Inf.Embarcada: Sistema de pesaje automático Base</v>
          </cell>
          <cell r="E312" t="str">
            <v>70 INFORM.</v>
          </cell>
          <cell r="G312">
            <v>14861.526811149977</v>
          </cell>
          <cell r="H312">
            <v>8</v>
          </cell>
          <cell r="I312">
            <v>1858</v>
          </cell>
          <cell r="J312">
            <v>0.05</v>
          </cell>
          <cell r="K312">
            <v>2.9721999999999998E-2</v>
          </cell>
          <cell r="L312">
            <v>441.71429988099959</v>
          </cell>
          <cell r="M312">
            <v>0</v>
          </cell>
          <cell r="O312">
            <v>2299.7142998809995</v>
          </cell>
          <cell r="P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1.4861526811149977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1.4861526811149977</v>
          </cell>
          <cell r="AB312">
            <v>1.4861526811149977</v>
          </cell>
          <cell r="AC312">
            <v>0.2547690310482853</v>
          </cell>
          <cell r="AD312">
            <v>0</v>
          </cell>
          <cell r="AE312">
            <v>1.4861526811149977</v>
          </cell>
        </row>
        <row r="313">
          <cell r="A313">
            <v>7075</v>
          </cell>
          <cell r="C313" t="str">
            <v>Inf.Embarcada: Sist. Almaccenamiento GPS en Batch</v>
          </cell>
          <cell r="E313" t="str">
            <v>70 INFORM.</v>
          </cell>
          <cell r="G313">
            <v>1918.4306371930331</v>
          </cell>
          <cell r="H313">
            <v>8</v>
          </cell>
          <cell r="I313">
            <v>240</v>
          </cell>
          <cell r="J313">
            <v>0.05</v>
          </cell>
          <cell r="K313">
            <v>2.9721999999999998E-2</v>
          </cell>
          <cell r="L313">
            <v>57.019595398651326</v>
          </cell>
          <cell r="M313">
            <v>0</v>
          </cell>
          <cell r="O313">
            <v>297.01959539865135</v>
          </cell>
          <cell r="P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0.19184306371930332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0.19184306371930332</v>
          </cell>
          <cell r="AB313">
            <v>0.19184306371930332</v>
          </cell>
          <cell r="AC313">
            <v>3.2887382351880573E-2</v>
          </cell>
          <cell r="AD313">
            <v>0</v>
          </cell>
          <cell r="AE313">
            <v>0.19184306371930332</v>
          </cell>
        </row>
        <row r="314">
          <cell r="A314">
            <v>7080</v>
          </cell>
          <cell r="C314" t="str">
            <v>Inf.Embarcada: Sala de Control</v>
          </cell>
          <cell r="E314" t="str">
            <v>70 INFORM.</v>
          </cell>
          <cell r="G314">
            <v>94659.406440445717</v>
          </cell>
          <cell r="H314">
            <v>8</v>
          </cell>
          <cell r="I314">
            <v>11832</v>
          </cell>
          <cell r="J314">
            <v>0.05</v>
          </cell>
          <cell r="K314">
            <v>2.9721999999999998E-2</v>
          </cell>
          <cell r="L314">
            <v>2813.4668782229273</v>
          </cell>
          <cell r="O314">
            <v>14645.466878222927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9.4659406440445721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9.4659406440445721</v>
          </cell>
          <cell r="AB314">
            <v>9.4659406440445721</v>
          </cell>
          <cell r="AC314">
            <v>1.6227326818362124</v>
          </cell>
          <cell r="AD314">
            <v>0</v>
          </cell>
          <cell r="AE314">
            <v>9.4659406440445721</v>
          </cell>
        </row>
        <row r="315">
          <cell r="A315">
            <v>7085</v>
          </cell>
          <cell r="B315">
            <v>1</v>
          </cell>
          <cell r="C315" t="str">
            <v>Inf.Embarcada: Sistema Comunicacions</v>
          </cell>
          <cell r="E315" t="str">
            <v>70 INFORM.</v>
          </cell>
          <cell r="G315">
            <v>11542</v>
          </cell>
          <cell r="H315">
            <v>8</v>
          </cell>
          <cell r="I315">
            <v>1443</v>
          </cell>
          <cell r="J315">
            <v>0.05</v>
          </cell>
          <cell r="K315">
            <v>2.9721999999999998E-2</v>
          </cell>
          <cell r="L315">
            <v>343.05132399999997</v>
          </cell>
          <cell r="O315">
            <v>1786.051324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9.0739726027397261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9.0739726027397261</v>
          </cell>
          <cell r="AB315">
            <v>9.0739726027397261</v>
          </cell>
          <cell r="AC315">
            <v>1.5555381604696674</v>
          </cell>
          <cell r="AD315">
            <v>0</v>
          </cell>
          <cell r="AE315">
            <v>9.0739726027397261</v>
          </cell>
        </row>
        <row r="316">
          <cell r="A316">
            <v>7090</v>
          </cell>
          <cell r="C316" t="str">
            <v>Inf.Embarcada: Sistema de GPS etación fija</v>
          </cell>
          <cell r="E316" t="str">
            <v>70 INFORM.</v>
          </cell>
          <cell r="G316">
            <v>75727.525152356582</v>
          </cell>
          <cell r="H316">
            <v>8</v>
          </cell>
          <cell r="I316">
            <v>9466</v>
          </cell>
          <cell r="J316">
            <v>0.05</v>
          </cell>
          <cell r="K316">
            <v>2.9721999999999998E-2</v>
          </cell>
          <cell r="L316">
            <v>2250.7735025783422</v>
          </cell>
          <cell r="O316">
            <v>11716.773502578342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7.5727525152356581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7.5727525152356581</v>
          </cell>
          <cell r="AB316">
            <v>7.5727525152356581</v>
          </cell>
          <cell r="AC316">
            <v>1.29818614546897</v>
          </cell>
          <cell r="AD316">
            <v>0</v>
          </cell>
          <cell r="AE316">
            <v>7.5727525152356581</v>
          </cell>
        </row>
        <row r="317">
          <cell r="A317">
            <v>7095</v>
          </cell>
          <cell r="C317" t="str">
            <v>Inf.Embarcada: Sistema de GPS unidad móvil</v>
          </cell>
          <cell r="E317" t="str">
            <v>70 INFORM.</v>
          </cell>
          <cell r="G317">
            <v>3470.8449028163432</v>
          </cell>
          <cell r="H317">
            <v>8</v>
          </cell>
          <cell r="I317">
            <v>434</v>
          </cell>
          <cell r="J317">
            <v>0.05</v>
          </cell>
          <cell r="K317">
            <v>2.9721999999999998E-2</v>
          </cell>
          <cell r="L317">
            <v>103.16045220150734</v>
          </cell>
          <cell r="O317">
            <v>537.16045220150738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0.34708449028163429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0.34708449028163429</v>
          </cell>
          <cell r="AB317">
            <v>0.34708449028163429</v>
          </cell>
          <cell r="AC317">
            <v>5.9500198333994454E-2</v>
          </cell>
          <cell r="AD317">
            <v>0</v>
          </cell>
          <cell r="AE317">
            <v>0.34708449028163429</v>
          </cell>
        </row>
        <row r="318">
          <cell r="A318">
            <v>7100</v>
          </cell>
          <cell r="C318" t="str">
            <v>Inf.Embarcada: Instalación del Sistema</v>
          </cell>
          <cell r="E318" t="str">
            <v>70 INFORM.</v>
          </cell>
          <cell r="H318">
            <v>8</v>
          </cell>
          <cell r="I318">
            <v>0</v>
          </cell>
          <cell r="J318">
            <v>0.05</v>
          </cell>
          <cell r="K318">
            <v>2.9721999999999998E-2</v>
          </cell>
          <cell r="L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A319">
            <v>7105</v>
          </cell>
          <cell r="C319" t="str">
            <v>Inf.Embarcada: Instalación del Software</v>
          </cell>
          <cell r="E319" t="str">
            <v>70 INFORM.</v>
          </cell>
          <cell r="H319">
            <v>8</v>
          </cell>
          <cell r="I319">
            <v>0</v>
          </cell>
          <cell r="J319">
            <v>0.05</v>
          </cell>
          <cell r="K319">
            <v>2.9721999999999998E-2</v>
          </cell>
          <cell r="L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A320">
            <v>7110</v>
          </cell>
          <cell r="C320" t="str">
            <v>Inf.Embarcada: Sistema Información Geografica</v>
          </cell>
          <cell r="E320" t="str">
            <v>70 INFORM.</v>
          </cell>
          <cell r="G320">
            <v>15776.567740074286</v>
          </cell>
          <cell r="H320">
            <v>8</v>
          </cell>
          <cell r="I320">
            <v>1972</v>
          </cell>
          <cell r="J320">
            <v>0.05</v>
          </cell>
          <cell r="K320">
            <v>2.9721999999999998E-2</v>
          </cell>
          <cell r="L320">
            <v>468.91114637048793</v>
          </cell>
          <cell r="O320">
            <v>2440.911146370488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1.5776567740074285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1.5776567740074285</v>
          </cell>
          <cell r="AB320">
            <v>1.5776567740074285</v>
          </cell>
          <cell r="AC320">
            <v>0.27045544697270207</v>
          </cell>
          <cell r="AD320">
            <v>0</v>
          </cell>
          <cell r="AE320">
            <v>1.5776567740074285</v>
          </cell>
        </row>
        <row r="321">
          <cell r="A321">
            <v>7115</v>
          </cell>
          <cell r="C321" t="str">
            <v>Inf.Embarcada: Sistema de pesaje automático</v>
          </cell>
          <cell r="E321" t="str">
            <v>70 INFORM.</v>
          </cell>
          <cell r="G321">
            <v>16061.902744221268</v>
          </cell>
          <cell r="H321">
            <v>8</v>
          </cell>
          <cell r="I321">
            <v>2008</v>
          </cell>
          <cell r="J321">
            <v>0.05</v>
          </cell>
          <cell r="K321">
            <v>2.9721999999999998E-2</v>
          </cell>
          <cell r="L321">
            <v>477.39187336374454</v>
          </cell>
          <cell r="M321">
            <v>0</v>
          </cell>
          <cell r="O321">
            <v>2485.3918733637447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1.6061902744221268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1.6061902744221268</v>
          </cell>
          <cell r="AB321">
            <v>1.6061902744221268</v>
          </cell>
          <cell r="AC321">
            <v>0.27534690418665031</v>
          </cell>
          <cell r="AD321">
            <v>0</v>
          </cell>
          <cell r="AE321">
            <v>1.6061902744221268</v>
          </cell>
        </row>
        <row r="322">
          <cell r="A322">
            <v>7120</v>
          </cell>
          <cell r="C322" t="str">
            <v>Inf.Embarcada: Sistema Identificación Punto basura</v>
          </cell>
          <cell r="E322" t="str">
            <v>70 INFORM.</v>
          </cell>
          <cell r="G322">
            <v>5364.0330316252575</v>
          </cell>
          <cell r="H322">
            <v>8</v>
          </cell>
          <cell r="I322">
            <v>671</v>
          </cell>
          <cell r="J322">
            <v>0.05</v>
          </cell>
          <cell r="K322">
            <v>2.9721999999999998E-2</v>
          </cell>
          <cell r="L322">
            <v>159.42978976596589</v>
          </cell>
          <cell r="M322">
            <v>0</v>
          </cell>
          <cell r="O322">
            <v>830.42978976596589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0.53640330316252571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0.53640330316252571</v>
          </cell>
          <cell r="AB322">
            <v>0.53640330316252571</v>
          </cell>
          <cell r="AC322">
            <v>9.1954851970718704E-2</v>
          </cell>
          <cell r="AD322">
            <v>0</v>
          </cell>
          <cell r="AE322">
            <v>0.53640330316252571</v>
          </cell>
        </row>
        <row r="323">
          <cell r="A323">
            <v>7500</v>
          </cell>
          <cell r="B323">
            <v>1</v>
          </cell>
          <cell r="C323" t="str">
            <v>Instal·lacions fixes: Base principal</v>
          </cell>
          <cell r="E323" t="str">
            <v>75 INSTALAC.</v>
          </cell>
          <cell r="H323">
            <v>8</v>
          </cell>
          <cell r="I323">
            <v>0</v>
          </cell>
          <cell r="J323">
            <v>0.05</v>
          </cell>
          <cell r="K323">
            <v>2.9721999999999998E-2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32.876712328767098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32.876712328767098</v>
          </cell>
          <cell r="AB323">
            <v>32.876712328767098</v>
          </cell>
          <cell r="AC323">
            <v>5.6360078277886458</v>
          </cell>
          <cell r="AD323">
            <v>0</v>
          </cell>
          <cell r="AE323">
            <v>32.876712328767098</v>
          </cell>
        </row>
        <row r="324">
          <cell r="A324">
            <v>7505</v>
          </cell>
          <cell r="C324" t="str">
            <v>Instal·lacions fixes: Quarterets</v>
          </cell>
          <cell r="E324" t="str">
            <v>75 INSTALAC.</v>
          </cell>
          <cell r="G324">
            <v>3500</v>
          </cell>
          <cell r="H324">
            <v>5</v>
          </cell>
          <cell r="I324">
            <v>700</v>
          </cell>
          <cell r="J324">
            <v>0.05</v>
          </cell>
          <cell r="K324">
            <v>3.0974999999999999E-2</v>
          </cell>
          <cell r="L324">
            <v>108.41249999999999</v>
          </cell>
          <cell r="O324">
            <v>808.41250000000002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5</v>
          </cell>
          <cell r="AB324">
            <v>5</v>
          </cell>
          <cell r="AC324">
            <v>0.85714285714285721</v>
          </cell>
          <cell r="AD324">
            <v>0</v>
          </cell>
          <cell r="AE324">
            <v>5</v>
          </cell>
        </row>
        <row r="325">
          <cell r="A325">
            <v>7510</v>
          </cell>
          <cell r="B325">
            <v>1</v>
          </cell>
          <cell r="C325" t="str">
            <v>Instal·lacions fixes: Despeses d'aigua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0.05</v>
          </cell>
          <cell r="K325">
            <v>0.05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5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5</v>
          </cell>
          <cell r="AB325">
            <v>5</v>
          </cell>
          <cell r="AC325">
            <v>0.85714285714285721</v>
          </cell>
          <cell r="AD325">
            <v>0</v>
          </cell>
          <cell r="AE325">
            <v>5</v>
          </cell>
        </row>
        <row r="326">
          <cell r="A326">
            <v>7515</v>
          </cell>
          <cell r="B326">
            <v>1</v>
          </cell>
          <cell r="C326" t="str">
            <v>Instal·lacions fixes: Despeses d'electricitat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0.05</v>
          </cell>
          <cell r="K326">
            <v>0.05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5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5</v>
          </cell>
          <cell r="AB326">
            <v>5</v>
          </cell>
          <cell r="AC326">
            <v>0.85714285714285721</v>
          </cell>
          <cell r="AD326">
            <v>0</v>
          </cell>
          <cell r="AE326">
            <v>5</v>
          </cell>
        </row>
        <row r="327">
          <cell r="A327">
            <v>7520</v>
          </cell>
          <cell r="B327">
            <v>1</v>
          </cell>
          <cell r="C327" t="str">
            <v>Instal·lacions fixes: Despeses de comunicacions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0.05</v>
          </cell>
          <cell r="K327">
            <v>0.05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5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5</v>
          </cell>
          <cell r="AB327">
            <v>5</v>
          </cell>
          <cell r="AC327">
            <v>0.85714285714285721</v>
          </cell>
          <cell r="AD327">
            <v>0</v>
          </cell>
          <cell r="AE327">
            <v>5</v>
          </cell>
        </row>
        <row r="328">
          <cell r="A328">
            <v>7525</v>
          </cell>
          <cell r="B328">
            <v>1</v>
          </cell>
          <cell r="C328" t="str">
            <v>Instal·lacions fixes: Taxes i assegurances</v>
          </cell>
          <cell r="E328" t="str">
            <v>75 INSTALAC.</v>
          </cell>
          <cell r="G328">
            <v>0</v>
          </cell>
          <cell r="H328">
            <v>1</v>
          </cell>
          <cell r="I328">
            <v>0</v>
          </cell>
          <cell r="J328">
            <v>0.05</v>
          </cell>
          <cell r="K328">
            <v>0.05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2.6027397260273974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2.6027397260273974</v>
          </cell>
          <cell r="AB328">
            <v>2.6027397260273974</v>
          </cell>
          <cell r="AC328">
            <v>0.44618395303326813</v>
          </cell>
          <cell r="AD328">
            <v>0</v>
          </cell>
          <cell r="AE328">
            <v>2.6027397260273974</v>
          </cell>
        </row>
        <row r="329">
          <cell r="A329">
            <v>7530</v>
          </cell>
          <cell r="C329" t="str">
            <v>Instalaciones fijas: Mat. de Oficina</v>
          </cell>
          <cell r="E329" t="str">
            <v>75 INSTALAC.</v>
          </cell>
          <cell r="G329">
            <v>0</v>
          </cell>
          <cell r="H329">
            <v>1</v>
          </cell>
          <cell r="I329">
            <v>0</v>
          </cell>
          <cell r="J329">
            <v>0.05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A330">
            <v>7535</v>
          </cell>
          <cell r="C330" t="str">
            <v>Instalaciones fijas: Maquinaria de taller</v>
          </cell>
          <cell r="E330" t="str">
            <v>75 INSTALAC.</v>
          </cell>
          <cell r="G330">
            <v>0</v>
          </cell>
          <cell r="H330">
            <v>1</v>
          </cell>
          <cell r="I330">
            <v>0</v>
          </cell>
          <cell r="J330">
            <v>0.05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A331">
            <v>7540</v>
          </cell>
          <cell r="C331" t="str">
            <v>Instalaciones fijas: Herramientas de taller</v>
          </cell>
          <cell r="E331" t="str">
            <v>75 INSTALAC.</v>
          </cell>
          <cell r="G331">
            <v>0</v>
          </cell>
          <cell r="H331">
            <v>1</v>
          </cell>
          <cell r="I331">
            <v>0</v>
          </cell>
          <cell r="J331">
            <v>0.05</v>
          </cell>
          <cell r="O331">
            <v>0</v>
          </cell>
          <cell r="P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A332">
            <v>7545</v>
          </cell>
          <cell r="C332" t="str">
            <v>Instalaciones fijas: Equipo de lavado presión  A.C.</v>
          </cell>
          <cell r="E332" t="str">
            <v>75 INSTALAC.</v>
          </cell>
          <cell r="F332">
            <v>4</v>
          </cell>
          <cell r="G332">
            <v>0</v>
          </cell>
          <cell r="H332">
            <v>1</v>
          </cell>
          <cell r="I332">
            <v>0</v>
          </cell>
          <cell r="J332">
            <v>0.05</v>
          </cell>
          <cell r="O332">
            <v>0</v>
          </cell>
          <cell r="P332">
            <v>0</v>
          </cell>
          <cell r="Q332">
            <v>3</v>
          </cell>
          <cell r="R332">
            <v>1.0743801652892562</v>
          </cell>
          <cell r="S332">
            <v>0</v>
          </cell>
          <cell r="T332">
            <v>0</v>
          </cell>
          <cell r="U332">
            <v>0.05</v>
          </cell>
          <cell r="V332">
            <v>3</v>
          </cell>
          <cell r="W332">
            <v>12.892561983471074</v>
          </cell>
          <cell r="X332">
            <v>0</v>
          </cell>
          <cell r="Y332">
            <v>0</v>
          </cell>
          <cell r="Z332">
            <v>0.64462809917355379</v>
          </cell>
          <cell r="AA332">
            <v>3</v>
          </cell>
          <cell r="AB332">
            <v>16.537190082644628</v>
          </cell>
          <cell r="AC332">
            <v>2.8349468713105077</v>
          </cell>
          <cell r="AD332">
            <v>12.892561983471074</v>
          </cell>
          <cell r="AE332">
            <v>3.6446280991735538</v>
          </cell>
        </row>
        <row r="333">
          <cell r="A333">
            <v>7550</v>
          </cell>
          <cell r="C333" t="str">
            <v>Instalaciones fijas: Instalación de lavado automática</v>
          </cell>
          <cell r="E333" t="str">
            <v>75 INSTALAC.</v>
          </cell>
          <cell r="F333">
            <v>8</v>
          </cell>
          <cell r="G333">
            <v>0</v>
          </cell>
          <cell r="H333">
            <v>8</v>
          </cell>
          <cell r="I333">
            <v>0</v>
          </cell>
          <cell r="J333">
            <v>0.05</v>
          </cell>
          <cell r="O333">
            <v>0</v>
          </cell>
          <cell r="P333">
            <v>0</v>
          </cell>
          <cell r="Q333">
            <v>3</v>
          </cell>
          <cell r="R333">
            <v>1.0743801652892562</v>
          </cell>
          <cell r="S333">
            <v>0</v>
          </cell>
          <cell r="T333">
            <v>0</v>
          </cell>
          <cell r="U333">
            <v>0.5</v>
          </cell>
          <cell r="V333">
            <v>9</v>
          </cell>
          <cell r="W333">
            <v>25.785123966942148</v>
          </cell>
          <cell r="X333">
            <v>0</v>
          </cell>
          <cell r="Y333">
            <v>0</v>
          </cell>
          <cell r="Z333">
            <v>12.892561983471074</v>
          </cell>
          <cell r="AA333">
            <v>9</v>
          </cell>
          <cell r="AB333">
            <v>47.67768595041322</v>
          </cell>
          <cell r="AC333">
            <v>8.1733175914994103</v>
          </cell>
          <cell r="AD333">
            <v>25.785123966942148</v>
          </cell>
          <cell r="AE333">
            <v>21.892561983471076</v>
          </cell>
        </row>
        <row r="334">
          <cell r="A334">
            <v>8000</v>
          </cell>
          <cell r="C334" t="str">
            <v>AMORTIZACIONES PENDIENTES</v>
          </cell>
          <cell r="E334" t="str">
            <v>80 COMUNES</v>
          </cell>
          <cell r="G334">
            <v>1380357.389347357</v>
          </cell>
          <cell r="H334">
            <v>8</v>
          </cell>
          <cell r="I334">
            <v>172545</v>
          </cell>
          <cell r="J334">
            <v>0.05</v>
          </cell>
          <cell r="K334">
            <v>2.9721999999999998E-2</v>
          </cell>
          <cell r="L334">
            <v>41026.982326182144</v>
          </cell>
          <cell r="O334">
            <v>213571.98232618213</v>
          </cell>
          <cell r="P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A335">
            <v>8005</v>
          </cell>
          <cell r="C335" t="str">
            <v>V.Inspección: Furgon VANNETE</v>
          </cell>
          <cell r="E335" t="str">
            <v>80 COMUNES</v>
          </cell>
          <cell r="G335">
            <v>86692.239731708207</v>
          </cell>
          <cell r="H335">
            <v>8</v>
          </cell>
          <cell r="I335">
            <v>10837</v>
          </cell>
          <cell r="J335">
            <v>0.05</v>
          </cell>
          <cell r="K335">
            <v>2.9721999999999998E-2</v>
          </cell>
          <cell r="L335">
            <v>2576.6667493058312</v>
          </cell>
          <cell r="M335">
            <v>1910</v>
          </cell>
          <cell r="O335">
            <v>15323.66674930583</v>
          </cell>
          <cell r="P335">
            <v>1910</v>
          </cell>
          <cell r="Q335">
            <v>0.15</v>
          </cell>
          <cell r="R335">
            <v>1.0743801652892562</v>
          </cell>
          <cell r="S335">
            <v>0.15</v>
          </cell>
          <cell r="T335">
            <v>0.2</v>
          </cell>
          <cell r="U335">
            <v>0.7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A336">
            <v>8010</v>
          </cell>
          <cell r="B336">
            <v>1</v>
          </cell>
          <cell r="C336" t="str">
            <v>V.Inspecció</v>
          </cell>
          <cell r="E336" t="str">
            <v>80 COMUNES</v>
          </cell>
          <cell r="F336">
            <v>25</v>
          </cell>
          <cell r="G336">
            <v>20000</v>
          </cell>
          <cell r="H336">
            <v>8</v>
          </cell>
          <cell r="I336">
            <v>2500</v>
          </cell>
          <cell r="J336">
            <v>0.05</v>
          </cell>
          <cell r="K336">
            <v>2.9721999999999998E-2</v>
          </cell>
          <cell r="L336">
            <v>594.43999999999994</v>
          </cell>
          <cell r="M336">
            <v>626</v>
          </cell>
          <cell r="O336">
            <v>3720.44</v>
          </cell>
          <cell r="P336">
            <v>626</v>
          </cell>
          <cell r="Q336">
            <v>0.3</v>
          </cell>
          <cell r="R336">
            <v>1.0743801652892562</v>
          </cell>
          <cell r="S336">
            <v>0.25</v>
          </cell>
          <cell r="T336">
            <v>0.2</v>
          </cell>
          <cell r="U336">
            <v>0.1</v>
          </cell>
          <cell r="V336">
            <v>0</v>
          </cell>
          <cell r="W336">
            <v>8.0578512396694215</v>
          </cell>
          <cell r="X336">
            <v>2.0144628099173554</v>
          </cell>
          <cell r="Y336">
            <v>1.6115702479338845</v>
          </cell>
          <cell r="Z336">
            <v>0.80578512396694224</v>
          </cell>
          <cell r="AA336">
            <v>0</v>
          </cell>
          <cell r="AB336">
            <v>12.489669421487601</v>
          </cell>
          <cell r="AC336">
            <v>2.1410861865407318</v>
          </cell>
          <cell r="AD336">
            <v>10.072314049586776</v>
          </cell>
          <cell r="AE336">
            <v>2.4173553719008267</v>
          </cell>
        </row>
        <row r="337">
          <cell r="A337">
            <v>8011</v>
          </cell>
          <cell r="C337" t="str">
            <v>V.Inspecció: Seeway</v>
          </cell>
          <cell r="E337" t="str">
            <v>80 COMUNES</v>
          </cell>
          <cell r="F337">
            <v>25</v>
          </cell>
          <cell r="G337">
            <v>8000</v>
          </cell>
          <cell r="H337">
            <v>8</v>
          </cell>
          <cell r="I337">
            <v>1000</v>
          </cell>
          <cell r="J337">
            <v>0.05</v>
          </cell>
          <cell r="K337">
            <v>2.9721999999999998E-2</v>
          </cell>
          <cell r="L337">
            <v>237.77599999999998</v>
          </cell>
          <cell r="O337">
            <v>1237.7760000000001</v>
          </cell>
          <cell r="P337">
            <v>0</v>
          </cell>
          <cell r="Q337">
            <v>0.01</v>
          </cell>
          <cell r="R337">
            <v>1.0743801652892562</v>
          </cell>
          <cell r="S337">
            <v>0.25</v>
          </cell>
          <cell r="T337">
            <v>0.2</v>
          </cell>
          <cell r="U337">
            <v>0.1</v>
          </cell>
          <cell r="V337">
            <v>0</v>
          </cell>
          <cell r="W337">
            <v>0.26859504132231404</v>
          </cell>
          <cell r="X337">
            <v>6.7148760330578511E-2</v>
          </cell>
          <cell r="Y337">
            <v>5.3719008264462811E-2</v>
          </cell>
          <cell r="Z337">
            <v>2.6859504132231406E-2</v>
          </cell>
          <cell r="AA337">
            <v>0</v>
          </cell>
          <cell r="AB337">
            <v>0.41632231404958675</v>
          </cell>
          <cell r="AC337">
            <v>7.1369539551357733E-2</v>
          </cell>
          <cell r="AD337">
            <v>0.33574380165289253</v>
          </cell>
          <cell r="AE337">
            <v>8.0578512396694224E-2</v>
          </cell>
        </row>
        <row r="338">
          <cell r="A338">
            <v>8015</v>
          </cell>
          <cell r="C338" t="str">
            <v>V.Inspección: Opel Combo</v>
          </cell>
          <cell r="E338" t="str">
            <v>80 COMUNES</v>
          </cell>
          <cell r="H338">
            <v>8</v>
          </cell>
          <cell r="I338">
            <v>0</v>
          </cell>
          <cell r="J338">
            <v>0.05</v>
          </cell>
          <cell r="K338">
            <v>2.9721999999999998E-2</v>
          </cell>
          <cell r="L338">
            <v>0</v>
          </cell>
          <cell r="N338">
            <v>4160.88</v>
          </cell>
          <cell r="O338">
            <v>4160.88</v>
          </cell>
          <cell r="P338">
            <v>4160.88</v>
          </cell>
          <cell r="Q338">
            <v>7.0000000000000007E-2</v>
          </cell>
          <cell r="R338">
            <v>1.0743801652892562</v>
          </cell>
          <cell r="S338">
            <v>0.25</v>
          </cell>
          <cell r="T338">
            <v>0.2</v>
          </cell>
          <cell r="U338">
            <v>0.1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A339">
            <v>8020</v>
          </cell>
          <cell r="C339" t="str">
            <v>V.Inspección: Furgón taller Nissan</v>
          </cell>
          <cell r="E339" t="str">
            <v>80 COMUNES</v>
          </cell>
          <cell r="G339">
            <v>11959.128772853486</v>
          </cell>
          <cell r="H339">
            <v>8</v>
          </cell>
          <cell r="I339">
            <v>1495</v>
          </cell>
          <cell r="J339">
            <v>0.05</v>
          </cell>
          <cell r="K339">
            <v>2.9721999999999998E-2</v>
          </cell>
          <cell r="L339">
            <v>355.44922538675132</v>
          </cell>
          <cell r="O339">
            <v>1850.4492253867513</v>
          </cell>
          <cell r="P339">
            <v>0</v>
          </cell>
          <cell r="Q339">
            <v>7.0000000000000007E-2</v>
          </cell>
          <cell r="R339">
            <v>1.0743801652892562</v>
          </cell>
          <cell r="S339">
            <v>0.25</v>
          </cell>
          <cell r="T339">
            <v>0.2</v>
          </cell>
          <cell r="U339">
            <v>0.1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A340">
            <v>8025</v>
          </cell>
          <cell r="C340" t="str">
            <v>V.Inspección: Corsa o similar</v>
          </cell>
          <cell r="E340" t="str">
            <v>80 COMUNES</v>
          </cell>
          <cell r="G340">
            <v>9686.8125924056112</v>
          </cell>
          <cell r="H340">
            <v>8</v>
          </cell>
          <cell r="I340">
            <v>1211</v>
          </cell>
          <cell r="J340">
            <v>0.05</v>
          </cell>
          <cell r="K340">
            <v>2.9721999999999998E-2</v>
          </cell>
          <cell r="L340">
            <v>287.91144387147955</v>
          </cell>
          <cell r="M340">
            <v>1910</v>
          </cell>
          <cell r="O340">
            <v>3408.9114438714796</v>
          </cell>
          <cell r="P340">
            <v>1910</v>
          </cell>
          <cell r="Q340">
            <v>7.0000000000000007E-2</v>
          </cell>
          <cell r="R340">
            <v>1.0743801652892562</v>
          </cell>
          <cell r="S340">
            <v>0.25</v>
          </cell>
          <cell r="T340">
            <v>0.2</v>
          </cell>
          <cell r="U340">
            <v>0.1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A341">
            <v>8030</v>
          </cell>
          <cell r="C341" t="str">
            <v>Taquilla Doble: Inicial + Extensión</v>
          </cell>
          <cell r="E341" t="str">
            <v>80 COMUNES</v>
          </cell>
          <cell r="G341">
            <v>224.02726190905486</v>
          </cell>
          <cell r="H341">
            <v>8</v>
          </cell>
          <cell r="I341">
            <v>28</v>
          </cell>
          <cell r="J341">
            <v>0.05</v>
          </cell>
          <cell r="K341">
            <v>2.9721999999999998E-2</v>
          </cell>
          <cell r="L341">
            <v>6.6585382784609282</v>
          </cell>
          <cell r="O341">
            <v>34.658538278460931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1.7565961659399585E-4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1.7565961659399585E-4</v>
          </cell>
          <cell r="AB341">
            <v>1.7565961659399585E-4</v>
          </cell>
          <cell r="AC341">
            <v>3.0113077130399291E-5</v>
          </cell>
          <cell r="AD341">
            <v>0</v>
          </cell>
          <cell r="AE341">
            <v>1.7565961659399585E-4</v>
          </cell>
        </row>
        <row r="342">
          <cell r="A342">
            <v>8035</v>
          </cell>
          <cell r="C342" t="str">
            <v>Vestuario : Anorak</v>
          </cell>
          <cell r="E342" t="str">
            <v>80 COMUNES</v>
          </cell>
          <cell r="G342">
            <v>33.45263423605352</v>
          </cell>
          <cell r="H342">
            <v>1</v>
          </cell>
          <cell r="I342">
            <v>0</v>
          </cell>
          <cell r="J342">
            <v>0.05</v>
          </cell>
          <cell r="K342">
            <v>0.05</v>
          </cell>
          <cell r="L342">
            <v>1.6726317118026761</v>
          </cell>
          <cell r="O342">
            <v>1.6726317118026761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3">
          <cell r="A343">
            <v>8040</v>
          </cell>
          <cell r="C343" t="str">
            <v>Vestuario : Botas de Agua</v>
          </cell>
          <cell r="E343" t="str">
            <v>80 COMUNES</v>
          </cell>
          <cell r="G343">
            <v>6.070823266380585</v>
          </cell>
          <cell r="H343">
            <v>1</v>
          </cell>
          <cell r="I343">
            <v>0</v>
          </cell>
          <cell r="J343">
            <v>0.05</v>
          </cell>
          <cell r="K343">
            <v>0.05</v>
          </cell>
          <cell r="L343">
            <v>0.30354116331902925</v>
          </cell>
          <cell r="O343">
            <v>0.30354116331902925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</row>
        <row r="344">
          <cell r="A344">
            <v>8045</v>
          </cell>
          <cell r="C344" t="str">
            <v>Vestuario : Bozu</v>
          </cell>
          <cell r="E344" t="str">
            <v>80 COMUNES</v>
          </cell>
          <cell r="G344">
            <v>14.12949406801053</v>
          </cell>
          <cell r="H344">
            <v>1</v>
          </cell>
          <cell r="I344">
            <v>0</v>
          </cell>
          <cell r="J344">
            <v>0.05</v>
          </cell>
          <cell r="K344">
            <v>0.05</v>
          </cell>
          <cell r="L344">
            <v>0.70647470340052654</v>
          </cell>
          <cell r="O344">
            <v>0.70647470340052654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</row>
        <row r="345">
          <cell r="A345">
            <v>8050</v>
          </cell>
          <cell r="C345" t="str">
            <v>Vestuario : Camisa de Manga Larga</v>
          </cell>
          <cell r="E345" t="str">
            <v>80 COMUNES</v>
          </cell>
          <cell r="G345">
            <v>7.5979950236197755</v>
          </cell>
          <cell r="H345">
            <v>1</v>
          </cell>
          <cell r="I345">
            <v>0</v>
          </cell>
          <cell r="J345">
            <v>0.05</v>
          </cell>
          <cell r="K345">
            <v>0.05</v>
          </cell>
          <cell r="L345">
            <v>0.37989975118098879</v>
          </cell>
          <cell r="O345">
            <v>0.37989975118098879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</row>
        <row r="346">
          <cell r="A346">
            <v>8055</v>
          </cell>
          <cell r="B346">
            <v>1</v>
          </cell>
          <cell r="C346" t="str">
            <v>Vestuari: Equip Complet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0.05</v>
          </cell>
          <cell r="K346">
            <v>0.05</v>
          </cell>
          <cell r="L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</v>
          </cell>
          <cell r="AB346">
            <v>1</v>
          </cell>
          <cell r="AC346">
            <v>0.17142857142857143</v>
          </cell>
          <cell r="AD346">
            <v>0</v>
          </cell>
          <cell r="AE346">
            <v>1</v>
          </cell>
        </row>
        <row r="347">
          <cell r="A347">
            <v>8060</v>
          </cell>
          <cell r="C347" t="str">
            <v>Vestuario : Jersey</v>
          </cell>
          <cell r="E347" t="str">
            <v>80 COMUNES</v>
          </cell>
          <cell r="G347">
            <v>22.402726190905486</v>
          </cell>
          <cell r="H347">
            <v>1</v>
          </cell>
          <cell r="I347">
            <v>0</v>
          </cell>
          <cell r="J347">
            <v>0.05</v>
          </cell>
          <cell r="K347">
            <v>0.05</v>
          </cell>
          <cell r="L347">
            <v>1.1201363095452743</v>
          </cell>
          <cell r="O347">
            <v>1.1201363095452743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8">
          <cell r="A348">
            <v>8065</v>
          </cell>
          <cell r="C348" t="str">
            <v>Vestuario : Pantalón</v>
          </cell>
          <cell r="E348" t="str">
            <v>80 COMUNES</v>
          </cell>
          <cell r="G348">
            <v>8.5382784609282041</v>
          </cell>
          <cell r="H348">
            <v>1</v>
          </cell>
          <cell r="I348">
            <v>0</v>
          </cell>
          <cell r="J348">
            <v>0.05</v>
          </cell>
          <cell r="K348">
            <v>0.05</v>
          </cell>
          <cell r="L348">
            <v>0.42691392304641024</v>
          </cell>
          <cell r="O348">
            <v>0.42691392304641024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</row>
        <row r="349">
          <cell r="A349">
            <v>8070</v>
          </cell>
          <cell r="C349" t="str">
            <v>Vestuario : Traje de Agua</v>
          </cell>
          <cell r="E349" t="str">
            <v>80 COMUNES</v>
          </cell>
          <cell r="G349">
            <v>40.659370379719448</v>
          </cell>
          <cell r="H349">
            <v>1</v>
          </cell>
          <cell r="I349">
            <v>0</v>
          </cell>
          <cell r="J349">
            <v>0.05</v>
          </cell>
          <cell r="K349">
            <v>0.05</v>
          </cell>
          <cell r="L349">
            <v>2.0329685189859723</v>
          </cell>
          <cell r="O349">
            <v>2.0329685189859723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A350">
            <v>8075</v>
          </cell>
          <cell r="C350" t="str">
            <v>Vestuario : Txirucas</v>
          </cell>
          <cell r="E350" t="str">
            <v>80 COMUNES</v>
          </cell>
          <cell r="G350">
            <v>17.6697558688832</v>
          </cell>
          <cell r="H350">
            <v>1</v>
          </cell>
          <cell r="I350">
            <v>0</v>
          </cell>
          <cell r="J350">
            <v>0.05</v>
          </cell>
          <cell r="K350">
            <v>0.05</v>
          </cell>
          <cell r="L350">
            <v>0.88348779344416006</v>
          </cell>
          <cell r="O350">
            <v>0.88348779344416006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</row>
        <row r="351">
          <cell r="A351">
            <v>8080</v>
          </cell>
          <cell r="C351" t="str">
            <v>G.Indirectos: Seguro de responsabilidad civil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0.05</v>
          </cell>
          <cell r="M351">
            <v>5000</v>
          </cell>
          <cell r="O351">
            <v>5000</v>
          </cell>
          <cell r="P351">
            <v>5000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</row>
        <row r="352">
          <cell r="A352">
            <v>8085</v>
          </cell>
          <cell r="C352" t="str">
            <v xml:space="preserve">G.Indirectos: Gastos de Puesta en Marcha </v>
          </cell>
          <cell r="E352" t="str">
            <v>80 COMUNES</v>
          </cell>
          <cell r="G352">
            <v>60101.210438378228</v>
          </cell>
          <cell r="H352">
            <v>8</v>
          </cell>
          <cell r="I352">
            <v>7513</v>
          </cell>
          <cell r="J352">
            <v>0.05</v>
          </cell>
          <cell r="K352">
            <v>2.9721999999999998E-2</v>
          </cell>
          <cell r="L352">
            <v>1786.3281766494777</v>
          </cell>
          <cell r="O352">
            <v>9299.3281766494783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</row>
        <row r="353">
          <cell r="A353">
            <v>8090</v>
          </cell>
          <cell r="C353" t="str">
            <v>G.Indirectos: Homologaciones ISO 9.000 y 14.000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0.05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</row>
        <row r="354">
          <cell r="A354">
            <v>8095</v>
          </cell>
          <cell r="C354" t="str">
            <v>G.Indirectos: Seguridad, Higiene y Ergonomía</v>
          </cell>
          <cell r="E354" t="str">
            <v>80 COMUNES</v>
          </cell>
          <cell r="G354">
            <v>0</v>
          </cell>
          <cell r="H354">
            <v>1</v>
          </cell>
          <cell r="I354">
            <v>0</v>
          </cell>
          <cell r="J354">
            <v>0.05</v>
          </cell>
          <cell r="L354">
            <v>0</v>
          </cell>
          <cell r="O354">
            <v>0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</row>
        <row r="355">
          <cell r="A355">
            <v>8100</v>
          </cell>
          <cell r="C355" t="str">
            <v>G.Indirectos: Seguridad e Higiene (Formación)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0.05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A356">
            <v>8105</v>
          </cell>
          <cell r="C356" t="str">
            <v>G.Indirectos: Vigilancia de la salud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0.05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A357">
            <v>8110</v>
          </cell>
          <cell r="C357" t="str">
            <v>G.Indirectos: Formación continua del personal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0.05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A358">
            <v>8115</v>
          </cell>
          <cell r="C358" t="str">
            <v>G.Indirectos: Gastos juridicos y de asesoría</v>
          </cell>
          <cell r="E358" t="str">
            <v>80 COMUNES</v>
          </cell>
          <cell r="G358">
            <v>0</v>
          </cell>
          <cell r="H358">
            <v>1</v>
          </cell>
          <cell r="I358">
            <v>0</v>
          </cell>
          <cell r="J358">
            <v>0.05</v>
          </cell>
          <cell r="L358">
            <v>0</v>
          </cell>
          <cell r="O358">
            <v>0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</row>
        <row r="359">
          <cell r="A359">
            <v>8120</v>
          </cell>
          <cell r="B359">
            <v>1</v>
          </cell>
          <cell r="C359" t="str">
            <v>Antiguitat del personal</v>
          </cell>
          <cell r="E359" t="str">
            <v>80 COMUNES</v>
          </cell>
          <cell r="H359">
            <v>8</v>
          </cell>
          <cell r="I359">
            <v>0</v>
          </cell>
          <cell r="J359">
            <v>0.05</v>
          </cell>
          <cell r="K359">
            <v>2.9721999999999998E-2</v>
          </cell>
          <cell r="L359">
            <v>0</v>
          </cell>
          <cell r="O359">
            <v>0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160.602593389726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160.602593389726</v>
          </cell>
          <cell r="AB359">
            <v>160.602593389726</v>
          </cell>
          <cell r="AC359">
            <v>27.531873152524458</v>
          </cell>
          <cell r="AD359">
            <v>0</v>
          </cell>
          <cell r="AE359">
            <v>160.602593389726</v>
          </cell>
        </row>
        <row r="360">
          <cell r="A360">
            <v>8121</v>
          </cell>
          <cell r="B360">
            <v>1</v>
          </cell>
          <cell r="C360" t="str">
            <v>Altres complements personal: Plus Orgànica</v>
          </cell>
          <cell r="E360" t="str">
            <v>80 COMUNES</v>
          </cell>
          <cell r="H360">
            <v>8</v>
          </cell>
          <cell r="I360">
            <v>0</v>
          </cell>
          <cell r="J360">
            <v>0.05</v>
          </cell>
          <cell r="K360">
            <v>2.9721999999999998E-2</v>
          </cell>
          <cell r="L360">
            <v>0</v>
          </cell>
          <cell r="O360">
            <v>0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22.917890410958908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22.917890410958908</v>
          </cell>
          <cell r="AB360">
            <v>22.917890410958908</v>
          </cell>
          <cell r="AC360">
            <v>3.9287812133072415</v>
          </cell>
          <cell r="AD360">
            <v>0</v>
          </cell>
          <cell r="AE360">
            <v>22.917890410958908</v>
          </cell>
        </row>
        <row r="361">
          <cell r="A361">
            <v>8122</v>
          </cell>
          <cell r="B361">
            <v>1</v>
          </cell>
          <cell r="C361" t="str">
            <v>Altres complements personal: Festes i actes</v>
          </cell>
          <cell r="E361" t="str">
            <v>80 COMUNES</v>
          </cell>
          <cell r="H361">
            <v>8</v>
          </cell>
          <cell r="I361">
            <v>0</v>
          </cell>
          <cell r="J361">
            <v>0.05</v>
          </cell>
          <cell r="K361">
            <v>2.9721999999999998E-2</v>
          </cell>
          <cell r="L361">
            <v>0</v>
          </cell>
          <cell r="O361">
            <v>0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70.853232876712326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70.853232876712326</v>
          </cell>
          <cell r="AB361">
            <v>70.853232876712326</v>
          </cell>
          <cell r="AC361">
            <v>12.146268493150686</v>
          </cell>
          <cell r="AD361">
            <v>0</v>
          </cell>
          <cell r="AE361">
            <v>70.853232876712326</v>
          </cell>
        </row>
        <row r="362">
          <cell r="A362">
            <v>8123</v>
          </cell>
          <cell r="B362">
            <v>1</v>
          </cell>
          <cell r="C362" t="str">
            <v>Altres complements personal: Neteja del mercat</v>
          </cell>
          <cell r="E362" t="str">
            <v>80 COMUNES</v>
          </cell>
          <cell r="H362">
            <v>8</v>
          </cell>
          <cell r="I362">
            <v>0</v>
          </cell>
          <cell r="J362">
            <v>0.05</v>
          </cell>
          <cell r="K362">
            <v>2.9721999999999998E-2</v>
          </cell>
          <cell r="L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220.01641095890412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220.01641095890412</v>
          </cell>
          <cell r="AB362">
            <v>220.01641095890412</v>
          </cell>
          <cell r="AC362">
            <v>37.717099021526423</v>
          </cell>
          <cell r="AD362">
            <v>0</v>
          </cell>
          <cell r="AE362">
            <v>220.01641095890412</v>
          </cell>
        </row>
        <row r="363">
          <cell r="A363">
            <v>8124</v>
          </cell>
          <cell r="B363">
            <v>1</v>
          </cell>
          <cell r="C363" t="str">
            <v>Altres complements personal: Beneficis socials conveni</v>
          </cell>
          <cell r="E363" t="str">
            <v>80 COMUNES</v>
          </cell>
          <cell r="H363">
            <v>8</v>
          </cell>
          <cell r="I363">
            <v>0</v>
          </cell>
          <cell r="J363">
            <v>0.05</v>
          </cell>
          <cell r="K363">
            <v>2.9721999999999998E-2</v>
          </cell>
          <cell r="L363">
            <v>0</v>
          </cell>
          <cell r="O363">
            <v>0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9.5891506849315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9.5891506849315</v>
          </cell>
          <cell r="AB363">
            <v>9.5891506849315</v>
          </cell>
          <cell r="AC363">
            <v>1.6438544031311144</v>
          </cell>
          <cell r="AD363">
            <v>0</v>
          </cell>
          <cell r="AE363">
            <v>9.5891506849315</v>
          </cell>
        </row>
        <row r="364">
          <cell r="A364">
            <v>8125</v>
          </cell>
          <cell r="C364" t="str">
            <v>Canon de Vertido 1 m³</v>
          </cell>
          <cell r="E364" t="str">
            <v>80 COMUNES</v>
          </cell>
          <cell r="G364">
            <v>0</v>
          </cell>
          <cell r="H364">
            <v>1</v>
          </cell>
          <cell r="I364">
            <v>0</v>
          </cell>
          <cell r="J364">
            <v>0.05</v>
          </cell>
          <cell r="K364">
            <v>0.05</v>
          </cell>
          <cell r="L364">
            <v>0</v>
          </cell>
          <cell r="O364">
            <v>0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10.818217878908081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10.818217878908081</v>
          </cell>
          <cell r="AB364">
            <v>10.818217878908081</v>
          </cell>
          <cell r="AC364">
            <v>1.8545516363842425</v>
          </cell>
          <cell r="AD364">
            <v>0</v>
          </cell>
          <cell r="AE364">
            <v>10.818217878908081</v>
          </cell>
        </row>
        <row r="365">
          <cell r="A365">
            <v>8130</v>
          </cell>
          <cell r="C365" t="str">
            <v>Gestió dels residus de les platges</v>
          </cell>
          <cell r="E365" t="str">
            <v>80 COMUNES</v>
          </cell>
          <cell r="G365">
            <v>0</v>
          </cell>
          <cell r="H365">
            <v>1</v>
          </cell>
          <cell r="I365">
            <v>0</v>
          </cell>
          <cell r="J365">
            <v>0.05</v>
          </cell>
          <cell r="L365">
            <v>0</v>
          </cell>
          <cell r="O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52.3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52.3</v>
          </cell>
          <cell r="AB365">
            <v>52.3</v>
          </cell>
          <cell r="AC365">
            <v>8.9657142857142862</v>
          </cell>
          <cell r="AD365">
            <v>0</v>
          </cell>
          <cell r="AE365">
            <v>52.3</v>
          </cell>
        </row>
        <row r="366">
          <cell r="A366">
            <v>8129</v>
          </cell>
          <cell r="C366" t="str">
            <v>Gestió dels residus escombradores Vacarisses</v>
          </cell>
          <cell r="E366" t="str">
            <v>80 COMUNES</v>
          </cell>
          <cell r="G366">
            <v>0</v>
          </cell>
          <cell r="H366">
            <v>1</v>
          </cell>
          <cell r="I366">
            <v>0</v>
          </cell>
          <cell r="J366">
            <v>0.05</v>
          </cell>
          <cell r="L366">
            <v>0</v>
          </cell>
          <cell r="O366">
            <v>0</v>
          </cell>
          <cell r="P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41.1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41.1</v>
          </cell>
          <cell r="AB366">
            <v>41.1</v>
          </cell>
          <cell r="AC366">
            <v>7.0457142857142863</v>
          </cell>
          <cell r="AD366">
            <v>0</v>
          </cell>
          <cell r="AE366">
            <v>41.1</v>
          </cell>
        </row>
        <row r="367">
          <cell r="A367">
            <v>8131</v>
          </cell>
          <cell r="C367" t="str">
            <v>Gestió dels residus de jardineria</v>
          </cell>
          <cell r="E367" t="str">
            <v>80 COMUNES</v>
          </cell>
          <cell r="G367">
            <v>0</v>
          </cell>
          <cell r="H367">
            <v>1</v>
          </cell>
          <cell r="I367">
            <v>0</v>
          </cell>
          <cell r="J367">
            <v>0.05</v>
          </cell>
          <cell r="L367">
            <v>0</v>
          </cell>
          <cell r="O367">
            <v>0</v>
          </cell>
          <cell r="P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100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100</v>
          </cell>
          <cell r="AB367">
            <v>100</v>
          </cell>
          <cell r="AC367">
            <v>17.142857142857142</v>
          </cell>
          <cell r="AD367">
            <v>0</v>
          </cell>
          <cell r="AE367">
            <v>100</v>
          </cell>
        </row>
        <row r="368">
          <cell r="A368">
            <v>8132</v>
          </cell>
          <cell r="C368" t="str">
            <v>Gestió de la FORM</v>
          </cell>
          <cell r="E368" t="str">
            <v>80 COMUNES</v>
          </cell>
          <cell r="G368">
            <v>0</v>
          </cell>
          <cell r="H368">
            <v>1</v>
          </cell>
          <cell r="I368">
            <v>0</v>
          </cell>
          <cell r="J368">
            <v>0.05</v>
          </cell>
          <cell r="L368">
            <v>0</v>
          </cell>
          <cell r="O368">
            <v>0</v>
          </cell>
          <cell r="P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90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90</v>
          </cell>
          <cell r="AB368">
            <v>90</v>
          </cell>
          <cell r="AC368">
            <v>15.428571428571429</v>
          </cell>
          <cell r="AD368">
            <v>0</v>
          </cell>
          <cell r="AE368">
            <v>90</v>
          </cell>
        </row>
        <row r="369">
          <cell r="A369">
            <v>8133</v>
          </cell>
          <cell r="C369" t="str">
            <v>Gestió del Paper-cartró</v>
          </cell>
          <cell r="E369" t="str">
            <v>80 COMUNES</v>
          </cell>
          <cell r="G369">
            <v>0</v>
          </cell>
          <cell r="H369">
            <v>1</v>
          </cell>
          <cell r="I369">
            <v>0</v>
          </cell>
          <cell r="J369">
            <v>0.05</v>
          </cell>
          <cell r="L369">
            <v>0</v>
          </cell>
          <cell r="O369">
            <v>0</v>
          </cell>
          <cell r="P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-50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-50</v>
          </cell>
          <cell r="AB369">
            <v>-50</v>
          </cell>
          <cell r="AC369">
            <v>-8.5714285714285712</v>
          </cell>
          <cell r="AD369">
            <v>0</v>
          </cell>
          <cell r="AE369">
            <v>-50</v>
          </cell>
        </row>
        <row r="370">
          <cell r="A370">
            <v>8134</v>
          </cell>
          <cell r="C370" t="str">
            <v>Gestió dels envasos</v>
          </cell>
          <cell r="E370" t="str">
            <v>80 COMUNES</v>
          </cell>
          <cell r="G370">
            <v>0</v>
          </cell>
          <cell r="H370">
            <v>1</v>
          </cell>
          <cell r="I370">
            <v>0</v>
          </cell>
          <cell r="J370">
            <v>0.05</v>
          </cell>
          <cell r="L370">
            <v>0</v>
          </cell>
          <cell r="O370">
            <v>0</v>
          </cell>
          <cell r="P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A371">
            <v>8135</v>
          </cell>
          <cell r="C371" t="str">
            <v>Gestió del vidre</v>
          </cell>
          <cell r="E371" t="str">
            <v>80 COMUNES</v>
          </cell>
          <cell r="G371">
            <v>0</v>
          </cell>
          <cell r="H371">
            <v>1</v>
          </cell>
          <cell r="I371">
            <v>0</v>
          </cell>
          <cell r="J371">
            <v>0.05</v>
          </cell>
          <cell r="L371">
            <v>0</v>
          </cell>
          <cell r="O371">
            <v>0</v>
          </cell>
          <cell r="P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-6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-6</v>
          </cell>
          <cell r="AB371">
            <v>-6</v>
          </cell>
          <cell r="AC371">
            <v>-1.0285714285714287</v>
          </cell>
          <cell r="AD371">
            <v>0</v>
          </cell>
          <cell r="AE371">
            <v>-6</v>
          </cell>
        </row>
        <row r="372">
          <cell r="A372">
            <v>8500</v>
          </cell>
          <cell r="C372" t="str">
            <v>Aspirador Polvo Aguade 54 Litros mod. 962</v>
          </cell>
          <cell r="E372" t="str">
            <v>85 INTERIORES</v>
          </cell>
          <cell r="G372">
            <v>422.81201543399084</v>
          </cell>
          <cell r="H372">
            <v>8</v>
          </cell>
          <cell r="I372">
            <v>53</v>
          </cell>
          <cell r="J372">
            <v>0.05</v>
          </cell>
          <cell r="K372">
            <v>2.9721999999999998E-2</v>
          </cell>
          <cell r="L372">
            <v>12.566818722729074</v>
          </cell>
          <cell r="O372">
            <v>65.566818722729067</v>
          </cell>
          <cell r="P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0.3906578678494585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0.3906578678494585</v>
          </cell>
          <cell r="AB372">
            <v>0.3906578678494585</v>
          </cell>
          <cell r="AC372">
            <v>6.6969920202764321E-2</v>
          </cell>
          <cell r="AD372">
            <v>0</v>
          </cell>
          <cell r="AE372">
            <v>0.3906578678494585</v>
          </cell>
        </row>
        <row r="373">
          <cell r="A373">
            <v>8505</v>
          </cell>
          <cell r="C373" t="str">
            <v>Aspirador Polvo Aguade 40 Litros mod. 938</v>
          </cell>
          <cell r="E373" t="str">
            <v>85 INTERIORES</v>
          </cell>
          <cell r="G373">
            <v>378.63762576178283</v>
          </cell>
          <cell r="H373">
            <v>8</v>
          </cell>
          <cell r="I373">
            <v>47</v>
          </cell>
          <cell r="J373">
            <v>0.05</v>
          </cell>
          <cell r="K373">
            <v>2.9721999999999998E-2</v>
          </cell>
          <cell r="L373">
            <v>11.253867512891709</v>
          </cell>
          <cell r="O373">
            <v>58.253867512891709</v>
          </cell>
          <cell r="P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0.30050605219189114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0.30050605219189114</v>
          </cell>
          <cell r="AB373">
            <v>0.30050605219189114</v>
          </cell>
          <cell r="AC373">
            <v>5.1515323232895628E-2</v>
          </cell>
          <cell r="AD373">
            <v>0</v>
          </cell>
          <cell r="AE373">
            <v>0.30050605219189114</v>
          </cell>
        </row>
        <row r="374">
          <cell r="A374">
            <v>8510</v>
          </cell>
          <cell r="C374" t="str">
            <v>Escalera de 12 metros</v>
          </cell>
          <cell r="E374" t="str">
            <v>85 INTERIORES</v>
          </cell>
          <cell r="G374">
            <v>1072.8066063250515</v>
          </cell>
          <cell r="H374">
            <v>8</v>
          </cell>
          <cell r="I374">
            <v>134</v>
          </cell>
          <cell r="J374">
            <v>0.05</v>
          </cell>
          <cell r="K374">
            <v>2.9721999999999998E-2</v>
          </cell>
          <cell r="L374">
            <v>31.885957953193177</v>
          </cell>
          <cell r="O374">
            <v>165.88595795319318</v>
          </cell>
          <cell r="P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9.0151815657567344E-2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9.0151815657567344E-2</v>
          </cell>
          <cell r="AB374">
            <v>9.0151815657567344E-2</v>
          </cell>
          <cell r="AC374">
            <v>1.5454596969868688E-2</v>
          </cell>
          <cell r="AD374">
            <v>0</v>
          </cell>
          <cell r="AE374">
            <v>9.0151815657567344E-2</v>
          </cell>
        </row>
        <row r="375">
          <cell r="A375">
            <v>8515</v>
          </cell>
          <cell r="C375" t="str">
            <v>Plataforma Elevadora 12 m.</v>
          </cell>
          <cell r="E375" t="str">
            <v>85 INTERIORES</v>
          </cell>
          <cell r="G375">
            <v>14798.42054018968</v>
          </cell>
          <cell r="H375">
            <v>8</v>
          </cell>
          <cell r="I375">
            <v>1850</v>
          </cell>
          <cell r="J375">
            <v>0.05</v>
          </cell>
          <cell r="K375">
            <v>2.9721999999999998E-2</v>
          </cell>
          <cell r="L375">
            <v>439.83865529551764</v>
          </cell>
          <cell r="O375">
            <v>2289.8386552955176</v>
          </cell>
          <cell r="P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210.3542365343238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210.3542365343238</v>
          </cell>
          <cell r="AB375">
            <v>210.3542365343238</v>
          </cell>
          <cell r="AC375">
            <v>36.060726263026936</v>
          </cell>
          <cell r="AD375">
            <v>0</v>
          </cell>
          <cell r="AE375">
            <v>210.3542365343238</v>
          </cell>
        </row>
        <row r="376">
          <cell r="A376">
            <v>8520</v>
          </cell>
          <cell r="C376" t="str">
            <v>Productos de Limpieza varios</v>
          </cell>
          <cell r="E376" t="str">
            <v>85 INTERIORES</v>
          </cell>
          <cell r="G376">
            <v>0</v>
          </cell>
          <cell r="H376">
            <v>1</v>
          </cell>
          <cell r="I376">
            <v>0</v>
          </cell>
          <cell r="J376">
            <v>0.05</v>
          </cell>
          <cell r="K376">
            <v>0.05</v>
          </cell>
          <cell r="L376">
            <v>0</v>
          </cell>
          <cell r="M376">
            <v>0</v>
          </cell>
          <cell r="O376">
            <v>0</v>
          </cell>
          <cell r="P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2.1035423653432379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2.1035423653432379</v>
          </cell>
          <cell r="AB376">
            <v>2.1035423653432379</v>
          </cell>
          <cell r="AC376">
            <v>0.36060726263026938</v>
          </cell>
          <cell r="AD376">
            <v>0</v>
          </cell>
          <cell r="AE376">
            <v>2.1035423653432379</v>
          </cell>
        </row>
        <row r="377">
          <cell r="A377">
            <v>8525</v>
          </cell>
          <cell r="C377" t="str">
            <v>Rotativa Abrillantadora de 13"</v>
          </cell>
          <cell r="E377" t="str">
            <v>85 INTERIORES</v>
          </cell>
          <cell r="G377">
            <v>631.06270960297149</v>
          </cell>
          <cell r="H377">
            <v>8</v>
          </cell>
          <cell r="I377">
            <v>79</v>
          </cell>
          <cell r="J377">
            <v>0.05</v>
          </cell>
          <cell r="K377">
            <v>2.9721999999999998E-2</v>
          </cell>
          <cell r="L377">
            <v>18.756445854819518</v>
          </cell>
          <cell r="O377">
            <v>97.756445854819518</v>
          </cell>
          <cell r="P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0.45075907828783673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0.45075907828783673</v>
          </cell>
          <cell r="AB377">
            <v>0.45075907828783673</v>
          </cell>
          <cell r="AC377">
            <v>7.7272984849343446E-2</v>
          </cell>
          <cell r="AD377">
            <v>0</v>
          </cell>
          <cell r="AE377">
            <v>0.45075907828783673</v>
          </cell>
        </row>
        <row r="378">
          <cell r="A378">
            <v>8530</v>
          </cell>
          <cell r="C378" t="str">
            <v>Rotativa Abrillantadora de 17"</v>
          </cell>
          <cell r="E378" t="str">
            <v>85 INTERIORES</v>
          </cell>
          <cell r="G378">
            <v>820.38152248386291</v>
          </cell>
          <cell r="H378">
            <v>8</v>
          </cell>
          <cell r="I378">
            <v>103</v>
          </cell>
          <cell r="J378">
            <v>0.05</v>
          </cell>
          <cell r="K378">
            <v>2.9721999999999998E-2</v>
          </cell>
          <cell r="L378">
            <v>24.383379611265372</v>
          </cell>
          <cell r="O378">
            <v>127.38337961126537</v>
          </cell>
          <cell r="P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0.54091089394540404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0.54091089394540404</v>
          </cell>
          <cell r="AB378">
            <v>0.54091089394540404</v>
          </cell>
          <cell r="AC378">
            <v>9.2727581819212132E-2</v>
          </cell>
          <cell r="AD378">
            <v>0</v>
          </cell>
          <cell r="AE378">
            <v>0.54091089394540404</v>
          </cell>
        </row>
        <row r="379">
          <cell r="A379">
            <v>8535</v>
          </cell>
          <cell r="C379" t="str">
            <v>Rotativa Abrillantadora de 19"</v>
          </cell>
          <cell r="E379" t="str">
            <v>85 INTERIORES</v>
          </cell>
          <cell r="G379">
            <v>1104.3597418052</v>
          </cell>
          <cell r="H379">
            <v>8</v>
          </cell>
          <cell r="I379">
            <v>138</v>
          </cell>
          <cell r="J379">
            <v>0.05</v>
          </cell>
          <cell r="K379">
            <v>2.9721999999999998E-2</v>
          </cell>
          <cell r="L379">
            <v>32.823780245934152</v>
          </cell>
          <cell r="O379">
            <v>170.82378024593416</v>
          </cell>
          <cell r="P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0.75126513047972787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0.75126513047972787</v>
          </cell>
          <cell r="AB379">
            <v>0.75126513047972787</v>
          </cell>
          <cell r="AC379">
            <v>0.12878830808223907</v>
          </cell>
          <cell r="AD379">
            <v>0</v>
          </cell>
          <cell r="AE379">
            <v>0.75126513047972787</v>
          </cell>
        </row>
        <row r="380">
          <cell r="A380">
            <v>9000</v>
          </cell>
          <cell r="C380" t="str">
            <v>Cortacéspedes OUTIS-WOLF 4,5CV 41cm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0.05</v>
          </cell>
          <cell r="K380">
            <v>3.7804999999999998E-2</v>
          </cell>
          <cell r="L380">
            <v>0</v>
          </cell>
          <cell r="O380">
            <v>0</v>
          </cell>
          <cell r="P380">
            <v>0</v>
          </cell>
          <cell r="Q380">
            <v>1.2</v>
          </cell>
          <cell r="R380">
            <v>1.0743801652892562</v>
          </cell>
          <cell r="S380">
            <v>0.1</v>
          </cell>
          <cell r="T380">
            <v>0</v>
          </cell>
          <cell r="U380">
            <v>0.5</v>
          </cell>
          <cell r="W380">
            <v>6.446280991735537</v>
          </cell>
          <cell r="X380">
            <v>0.64462809917355379</v>
          </cell>
          <cell r="Y380">
            <v>0</v>
          </cell>
          <cell r="Z380">
            <v>3.2231404958677685</v>
          </cell>
          <cell r="AA380">
            <v>0</v>
          </cell>
          <cell r="AB380">
            <v>10.314049586776859</v>
          </cell>
          <cell r="AC380">
            <v>1.7681227863046045</v>
          </cell>
          <cell r="AD380">
            <v>7.0909090909090908</v>
          </cell>
          <cell r="AE380">
            <v>3.2231404958677685</v>
          </cell>
        </row>
        <row r="381">
          <cell r="A381">
            <v>9005</v>
          </cell>
          <cell r="C381" t="str">
            <v>Cortacéspedes OUTIS-WOLF 5CV 46cm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0.05</v>
          </cell>
          <cell r="K381">
            <v>3.7804999999999998E-2</v>
          </cell>
          <cell r="L381">
            <v>0</v>
          </cell>
          <cell r="O381">
            <v>0</v>
          </cell>
          <cell r="P381">
            <v>0</v>
          </cell>
          <cell r="Q381">
            <v>1.2</v>
          </cell>
          <cell r="R381">
            <v>1.0743801652892562</v>
          </cell>
          <cell r="S381">
            <v>0.1</v>
          </cell>
          <cell r="T381">
            <v>0</v>
          </cell>
          <cell r="U381">
            <v>0.5</v>
          </cell>
          <cell r="W381">
            <v>6.446280991735537</v>
          </cell>
          <cell r="X381">
            <v>0.64462809917355379</v>
          </cell>
          <cell r="Y381">
            <v>0</v>
          </cell>
          <cell r="Z381">
            <v>3.2231404958677685</v>
          </cell>
          <cell r="AA381">
            <v>0</v>
          </cell>
          <cell r="AB381">
            <v>10.314049586776859</v>
          </cell>
          <cell r="AC381">
            <v>1.7681227863046045</v>
          </cell>
          <cell r="AD381">
            <v>7.0909090909090908</v>
          </cell>
          <cell r="AE381">
            <v>3.2231404958677685</v>
          </cell>
        </row>
        <row r="382">
          <cell r="A382">
            <v>9010</v>
          </cell>
          <cell r="C382" t="str">
            <v>Cortacéspedes OUTIS-WOLF 5,5CV 48cm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0.05</v>
          </cell>
          <cell r="K382">
            <v>3.7804999999999998E-2</v>
          </cell>
          <cell r="L382">
            <v>0</v>
          </cell>
          <cell r="O382">
            <v>0</v>
          </cell>
          <cell r="P382">
            <v>0</v>
          </cell>
          <cell r="Q382">
            <v>1.2</v>
          </cell>
          <cell r="R382">
            <v>1.0743801652892562</v>
          </cell>
          <cell r="S382">
            <v>0.1</v>
          </cell>
          <cell r="T382">
            <v>0</v>
          </cell>
          <cell r="U382">
            <v>0.5</v>
          </cell>
          <cell r="W382">
            <v>6.446280991735537</v>
          </cell>
          <cell r="X382">
            <v>0.64462809917355379</v>
          </cell>
          <cell r="Y382">
            <v>0</v>
          </cell>
          <cell r="Z382">
            <v>3.2231404958677685</v>
          </cell>
          <cell r="AA382">
            <v>0</v>
          </cell>
          <cell r="AB382">
            <v>10.314049586776859</v>
          </cell>
          <cell r="AC382">
            <v>1.7681227863046045</v>
          </cell>
          <cell r="AD382">
            <v>7.0909090909090908</v>
          </cell>
          <cell r="AE382">
            <v>3.2231404958677685</v>
          </cell>
        </row>
        <row r="383">
          <cell r="A383">
            <v>9015</v>
          </cell>
          <cell r="C383" t="str">
            <v>Cortacéspedes OUTIS-WOLF 5,5CV 51cm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0.05</v>
          </cell>
          <cell r="K383">
            <v>3.7804999999999998E-2</v>
          </cell>
          <cell r="L383">
            <v>0</v>
          </cell>
          <cell r="O383">
            <v>0</v>
          </cell>
          <cell r="P383">
            <v>0</v>
          </cell>
          <cell r="Q383">
            <v>1.2</v>
          </cell>
          <cell r="R383">
            <v>1.0743801652892562</v>
          </cell>
          <cell r="S383">
            <v>0.1</v>
          </cell>
          <cell r="T383">
            <v>0</v>
          </cell>
          <cell r="U383">
            <v>0.5</v>
          </cell>
          <cell r="W383">
            <v>6.446280991735537</v>
          </cell>
          <cell r="X383">
            <v>0.64462809917355379</v>
          </cell>
          <cell r="Y383">
            <v>0</v>
          </cell>
          <cell r="Z383">
            <v>3.2231404958677685</v>
          </cell>
          <cell r="AA383">
            <v>0</v>
          </cell>
          <cell r="AB383">
            <v>10.314049586776859</v>
          </cell>
          <cell r="AC383">
            <v>1.7681227863046045</v>
          </cell>
          <cell r="AD383">
            <v>7.0909090909090908</v>
          </cell>
          <cell r="AE383">
            <v>3.2231404958677685</v>
          </cell>
        </row>
        <row r="384">
          <cell r="A384">
            <v>9020</v>
          </cell>
          <cell r="C384" t="str">
            <v>Cortacéspedes OUTIS-WOLF 9CV 56cm</v>
          </cell>
          <cell r="E384" t="str">
            <v>90 JARDINES</v>
          </cell>
          <cell r="F384">
            <v>5</v>
          </cell>
          <cell r="G384">
            <v>1924.58</v>
          </cell>
          <cell r="H384">
            <v>2</v>
          </cell>
          <cell r="I384">
            <v>962</v>
          </cell>
          <cell r="J384">
            <v>0.05</v>
          </cell>
          <cell r="K384">
            <v>3.7804999999999998E-2</v>
          </cell>
          <cell r="L384">
            <v>72.758746899999991</v>
          </cell>
          <cell r="O384">
            <v>1034.7587469</v>
          </cell>
          <cell r="P384">
            <v>0</v>
          </cell>
          <cell r="Q384">
            <v>1.3</v>
          </cell>
          <cell r="R384">
            <v>1.0743801652892562</v>
          </cell>
          <cell r="S384">
            <v>0.1</v>
          </cell>
          <cell r="T384">
            <v>0</v>
          </cell>
          <cell r="U384">
            <v>0.5</v>
          </cell>
          <cell r="W384">
            <v>6.9834710743801649</v>
          </cell>
          <cell r="X384">
            <v>0.69834710743801653</v>
          </cell>
          <cell r="Y384">
            <v>0</v>
          </cell>
          <cell r="Z384">
            <v>3.4917355371900825</v>
          </cell>
          <cell r="AA384">
            <v>0</v>
          </cell>
          <cell r="AB384">
            <v>11.173553719008265</v>
          </cell>
          <cell r="AC384">
            <v>1.9154663518299884</v>
          </cell>
          <cell r="AD384">
            <v>7.6818181818181817</v>
          </cell>
          <cell r="AE384">
            <v>3.4917355371900825</v>
          </cell>
        </row>
        <row r="385">
          <cell r="A385">
            <v>9025</v>
          </cell>
          <cell r="C385" t="str">
            <v>Segadora-Desbrozadora OUTIS-WOLF M53B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0.05</v>
          </cell>
          <cell r="K385">
            <v>3.7804999999999998E-2</v>
          </cell>
          <cell r="L385">
            <v>0</v>
          </cell>
          <cell r="O385">
            <v>0</v>
          </cell>
          <cell r="P385">
            <v>0</v>
          </cell>
          <cell r="Q385">
            <v>1.3</v>
          </cell>
          <cell r="R385">
            <v>1.0743801652892562</v>
          </cell>
          <cell r="S385">
            <v>0.1</v>
          </cell>
          <cell r="T385">
            <v>0</v>
          </cell>
          <cell r="U385">
            <v>0.5</v>
          </cell>
          <cell r="W385">
            <v>6.9834710743801649</v>
          </cell>
          <cell r="X385">
            <v>0.69834710743801653</v>
          </cell>
          <cell r="Y385">
            <v>0</v>
          </cell>
          <cell r="Z385">
            <v>3.4917355371900825</v>
          </cell>
          <cell r="AA385">
            <v>0</v>
          </cell>
          <cell r="AB385">
            <v>11.173553719008265</v>
          </cell>
          <cell r="AC385">
            <v>1.9154663518299884</v>
          </cell>
          <cell r="AD385">
            <v>7.6818181818181817</v>
          </cell>
          <cell r="AE385">
            <v>3.4917355371900825</v>
          </cell>
        </row>
        <row r="386">
          <cell r="A386">
            <v>9030</v>
          </cell>
          <cell r="C386" t="str">
            <v>Cortacéspedes ARIENS 53cm LM21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0.05</v>
          </cell>
          <cell r="K386">
            <v>3.7804999999999998E-2</v>
          </cell>
          <cell r="L386">
            <v>0</v>
          </cell>
          <cell r="O386">
            <v>0</v>
          </cell>
          <cell r="P386">
            <v>0</v>
          </cell>
          <cell r="Q386">
            <v>1.2</v>
          </cell>
          <cell r="R386">
            <v>1.0743801652892562</v>
          </cell>
          <cell r="S386">
            <v>0.1</v>
          </cell>
          <cell r="T386">
            <v>0</v>
          </cell>
          <cell r="U386">
            <v>0.5</v>
          </cell>
          <cell r="W386">
            <v>6.446280991735537</v>
          </cell>
          <cell r="X386">
            <v>0.64462809917355379</v>
          </cell>
          <cell r="Y386">
            <v>0</v>
          </cell>
          <cell r="Z386">
            <v>3.2231404958677685</v>
          </cell>
          <cell r="AA386">
            <v>0</v>
          </cell>
          <cell r="AB386">
            <v>10.314049586776859</v>
          </cell>
          <cell r="AC386">
            <v>1.7681227863046045</v>
          </cell>
          <cell r="AD386">
            <v>7.0909090909090908</v>
          </cell>
          <cell r="AE386">
            <v>3.2231404958677685</v>
          </cell>
        </row>
        <row r="387">
          <cell r="A387">
            <v>9035</v>
          </cell>
          <cell r="C387" t="str">
            <v xml:space="preserve">Cortacéspedes SABO 43cm </v>
          </cell>
          <cell r="E387" t="str">
            <v>90 JARDINES</v>
          </cell>
          <cell r="F387">
            <v>5</v>
          </cell>
          <cell r="H387">
            <v>2</v>
          </cell>
          <cell r="I387">
            <v>0</v>
          </cell>
          <cell r="J387">
            <v>0.05</v>
          </cell>
          <cell r="K387">
            <v>3.7804999999999998E-2</v>
          </cell>
          <cell r="L387">
            <v>0</v>
          </cell>
          <cell r="O387">
            <v>0</v>
          </cell>
          <cell r="P387">
            <v>0</v>
          </cell>
          <cell r="Q387">
            <v>1.2</v>
          </cell>
          <cell r="R387">
            <v>1.0743801652892562</v>
          </cell>
          <cell r="S387">
            <v>0.1</v>
          </cell>
          <cell r="T387">
            <v>0</v>
          </cell>
          <cell r="U387">
            <v>0.5</v>
          </cell>
          <cell r="W387">
            <v>6.446280991735537</v>
          </cell>
          <cell r="X387">
            <v>0.64462809917355379</v>
          </cell>
          <cell r="Y387">
            <v>0</v>
          </cell>
          <cell r="Z387">
            <v>3.2231404958677685</v>
          </cell>
          <cell r="AA387">
            <v>0</v>
          </cell>
          <cell r="AB387">
            <v>10.314049586776859</v>
          </cell>
          <cell r="AC387">
            <v>1.7681227863046045</v>
          </cell>
          <cell r="AD387">
            <v>7.0909090909090908</v>
          </cell>
          <cell r="AE387">
            <v>3.2231404958677685</v>
          </cell>
        </row>
        <row r="388">
          <cell r="A388">
            <v>9040</v>
          </cell>
          <cell r="C388" t="str">
            <v>Cortacéspedes ETESIA</v>
          </cell>
          <cell r="E388" t="str">
            <v>90 JARDINES</v>
          </cell>
          <cell r="F388">
            <v>5</v>
          </cell>
          <cell r="H388">
            <v>2</v>
          </cell>
          <cell r="I388">
            <v>0</v>
          </cell>
          <cell r="J388">
            <v>0.05</v>
          </cell>
          <cell r="K388">
            <v>3.7804999999999998E-2</v>
          </cell>
          <cell r="L388">
            <v>0</v>
          </cell>
          <cell r="O388">
            <v>0</v>
          </cell>
          <cell r="P388">
            <v>0</v>
          </cell>
          <cell r="Q388">
            <v>1.2</v>
          </cell>
          <cell r="R388">
            <v>1.0743801652892562</v>
          </cell>
          <cell r="S388">
            <v>0.1</v>
          </cell>
          <cell r="T388">
            <v>0</v>
          </cell>
          <cell r="U388">
            <v>0.5</v>
          </cell>
          <cell r="W388">
            <v>6.446280991735537</v>
          </cell>
          <cell r="X388">
            <v>0.64462809917355379</v>
          </cell>
          <cell r="Y388">
            <v>0</v>
          </cell>
          <cell r="Z388">
            <v>3.2231404958677685</v>
          </cell>
          <cell r="AA388">
            <v>0</v>
          </cell>
          <cell r="AB388">
            <v>10.314049586776859</v>
          </cell>
          <cell r="AC388">
            <v>1.7681227863046045</v>
          </cell>
          <cell r="AD388">
            <v>7.0909090909090908</v>
          </cell>
          <cell r="AE388">
            <v>3.2231404958677685</v>
          </cell>
        </row>
        <row r="389">
          <cell r="A389">
            <v>9045</v>
          </cell>
          <cell r="C389" t="str">
            <v xml:space="preserve">Cortacéspedes SABO 52cm </v>
          </cell>
          <cell r="E389" t="str">
            <v>90 JARDINES</v>
          </cell>
          <cell r="F389">
            <v>5</v>
          </cell>
          <cell r="H389">
            <v>2</v>
          </cell>
          <cell r="I389">
            <v>0</v>
          </cell>
          <cell r="J389">
            <v>0.05</v>
          </cell>
          <cell r="K389">
            <v>3.7804999999999998E-2</v>
          </cell>
          <cell r="L389">
            <v>0</v>
          </cell>
          <cell r="O389">
            <v>0</v>
          </cell>
          <cell r="P389">
            <v>0</v>
          </cell>
          <cell r="Q389">
            <v>1.2</v>
          </cell>
          <cell r="R389">
            <v>1.0743801652892562</v>
          </cell>
          <cell r="S389">
            <v>0.1</v>
          </cell>
          <cell r="T389">
            <v>0</v>
          </cell>
          <cell r="U389">
            <v>0.5</v>
          </cell>
          <cell r="W389">
            <v>6.446280991735537</v>
          </cell>
          <cell r="X389">
            <v>0.64462809917355379</v>
          </cell>
          <cell r="Y389">
            <v>0</v>
          </cell>
          <cell r="Z389">
            <v>3.2231404958677685</v>
          </cell>
          <cell r="AA389">
            <v>0</v>
          </cell>
          <cell r="AB389">
            <v>10.314049586776859</v>
          </cell>
          <cell r="AC389">
            <v>1.7681227863046045</v>
          </cell>
          <cell r="AD389">
            <v>7.0909090909090908</v>
          </cell>
          <cell r="AE389">
            <v>3.2231404958677685</v>
          </cell>
        </row>
        <row r="390">
          <cell r="A390">
            <v>9050</v>
          </cell>
          <cell r="C390" t="str">
            <v>Cortacéspedes HONDA HRM 536 HXE 5,5CV 53cm</v>
          </cell>
          <cell r="E390" t="str">
            <v>90 JARDINES</v>
          </cell>
          <cell r="F390">
            <v>5</v>
          </cell>
          <cell r="G390">
            <v>2120.8000000000002</v>
          </cell>
          <cell r="H390">
            <v>2</v>
          </cell>
          <cell r="I390">
            <v>1060</v>
          </cell>
          <cell r="J390">
            <v>0.05</v>
          </cell>
          <cell r="K390">
            <v>3.7804999999999998E-2</v>
          </cell>
          <cell r="L390">
            <v>80.176844000000003</v>
          </cell>
          <cell r="O390">
            <v>1140.1768440000001</v>
          </cell>
          <cell r="P390">
            <v>0</v>
          </cell>
          <cell r="Q390">
            <v>1.2</v>
          </cell>
          <cell r="R390">
            <v>1.0743801652892562</v>
          </cell>
          <cell r="S390">
            <v>0.1</v>
          </cell>
          <cell r="T390">
            <v>0</v>
          </cell>
          <cell r="U390">
            <v>0.5</v>
          </cell>
          <cell r="W390">
            <v>6.446280991735537</v>
          </cell>
          <cell r="X390">
            <v>0.64462809917355379</v>
          </cell>
          <cell r="Y390">
            <v>0</v>
          </cell>
          <cell r="Z390">
            <v>3.2231404958677685</v>
          </cell>
          <cell r="AA390">
            <v>0</v>
          </cell>
          <cell r="AB390">
            <v>10.314049586776859</v>
          </cell>
          <cell r="AC390">
            <v>1.7681227863046045</v>
          </cell>
          <cell r="AD390">
            <v>7.0909090909090908</v>
          </cell>
          <cell r="AE390">
            <v>3.2231404958677685</v>
          </cell>
        </row>
        <row r="391">
          <cell r="A391">
            <v>9055</v>
          </cell>
          <cell r="C391" t="str">
            <v>Desbrozadora de ruedas HONDA UM 536 5,5CV 53cm</v>
          </cell>
          <cell r="E391" t="str">
            <v>90 JARDINES</v>
          </cell>
          <cell r="F391">
            <v>5</v>
          </cell>
          <cell r="G391">
            <v>12</v>
          </cell>
          <cell r="H391">
            <v>2</v>
          </cell>
          <cell r="I391">
            <v>6</v>
          </cell>
          <cell r="J391">
            <v>0.05</v>
          </cell>
          <cell r="K391">
            <v>3.7804999999999998E-2</v>
          </cell>
          <cell r="L391">
            <v>0.45365999999999995</v>
          </cell>
          <cell r="O391">
            <v>6.4536600000000002</v>
          </cell>
          <cell r="P391">
            <v>0</v>
          </cell>
          <cell r="Q391">
            <v>1.2</v>
          </cell>
          <cell r="R391">
            <v>1.0743801652892562</v>
          </cell>
          <cell r="S391">
            <v>0.1</v>
          </cell>
          <cell r="T391">
            <v>0</v>
          </cell>
          <cell r="U391">
            <v>0.5</v>
          </cell>
          <cell r="W391">
            <v>6.446280991735537</v>
          </cell>
          <cell r="X391">
            <v>0.64462809917355379</v>
          </cell>
          <cell r="Y391">
            <v>0</v>
          </cell>
          <cell r="Z391">
            <v>3.2231404958677685</v>
          </cell>
          <cell r="AA391">
            <v>0</v>
          </cell>
          <cell r="AB391">
            <v>10.314049586776859</v>
          </cell>
          <cell r="AC391">
            <v>1.7681227863046045</v>
          </cell>
          <cell r="AD391">
            <v>7.0909090909090908</v>
          </cell>
          <cell r="AE391">
            <v>3.2231404958677685</v>
          </cell>
        </row>
        <row r="392">
          <cell r="A392">
            <v>9060</v>
          </cell>
          <cell r="C392" t="str">
            <v>Desbrozadora HONDA UMK 425UE 1,1CV 5,4Kg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0.05</v>
          </cell>
          <cell r="K392">
            <v>3.7804999999999998E-2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</v>
          </cell>
          <cell r="W392">
            <v>4.657843808974313</v>
          </cell>
          <cell r="X392">
            <v>0.46578438089743135</v>
          </cell>
          <cell r="Y392">
            <v>0</v>
          </cell>
          <cell r="Z392">
            <v>2.3289219044871565</v>
          </cell>
          <cell r="AA392">
            <v>0</v>
          </cell>
          <cell r="AB392">
            <v>7.4525500943589007</v>
          </cell>
          <cell r="AC392">
            <v>1.2775800161758115</v>
          </cell>
          <cell r="AD392">
            <v>5.1236281898717442</v>
          </cell>
          <cell r="AE392">
            <v>2.3289219044871565</v>
          </cell>
        </row>
        <row r="393">
          <cell r="A393">
            <v>9065</v>
          </cell>
          <cell r="C393" t="str">
            <v>Recortadora hilo ECHO SRM 3155L 1,5CV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0.05</v>
          </cell>
          <cell r="K393">
            <v>3.7804999999999998E-2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</v>
          </cell>
          <cell r="W393">
            <v>4.657843808974313</v>
          </cell>
          <cell r="X393">
            <v>0.46578438089743135</v>
          </cell>
          <cell r="Y393">
            <v>0</v>
          </cell>
          <cell r="Z393">
            <v>2.3289219044871565</v>
          </cell>
          <cell r="AA393">
            <v>0</v>
          </cell>
          <cell r="AB393">
            <v>7.4525500943589007</v>
          </cell>
          <cell r="AC393">
            <v>1.2775800161758115</v>
          </cell>
          <cell r="AD393">
            <v>5.1236281898717442</v>
          </cell>
          <cell r="AE393">
            <v>2.3289219044871565</v>
          </cell>
        </row>
        <row r="394">
          <cell r="A394">
            <v>9070</v>
          </cell>
          <cell r="C394" t="str">
            <v xml:space="preserve"> Recortadora hilo STHIL FS45C 1CV 5Kg</v>
          </cell>
          <cell r="E394" t="str">
            <v>90 JARDINES</v>
          </cell>
          <cell r="F394">
            <v>5</v>
          </cell>
          <cell r="H394">
            <v>2</v>
          </cell>
          <cell r="I394">
            <v>0</v>
          </cell>
          <cell r="J394">
            <v>0.05</v>
          </cell>
          <cell r="K394">
            <v>3.7804999999999998E-2</v>
          </cell>
          <cell r="L394">
            <v>0</v>
          </cell>
          <cell r="O394">
            <v>0</v>
          </cell>
          <cell r="P394">
            <v>0</v>
          </cell>
          <cell r="Q394">
            <v>1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</v>
          </cell>
          <cell r="W394">
            <v>4.657843808974313</v>
          </cell>
          <cell r="X394">
            <v>0.46578438089743135</v>
          </cell>
          <cell r="Y394">
            <v>0</v>
          </cell>
          <cell r="Z394">
            <v>2.3289219044871565</v>
          </cell>
          <cell r="AA394">
            <v>0</v>
          </cell>
          <cell r="AB394">
            <v>7.4525500943589007</v>
          </cell>
          <cell r="AC394">
            <v>1.2775800161758115</v>
          </cell>
          <cell r="AD394">
            <v>5.1236281898717442</v>
          </cell>
          <cell r="AE394">
            <v>2.3289219044871565</v>
          </cell>
        </row>
        <row r="395">
          <cell r="A395">
            <v>9075</v>
          </cell>
          <cell r="C395" t="str">
            <v>Recortadora HONDA 1,5CV 6,6Kg</v>
          </cell>
          <cell r="E395" t="str">
            <v>90 JARDINES</v>
          </cell>
          <cell r="F395">
            <v>5</v>
          </cell>
          <cell r="H395">
            <v>2</v>
          </cell>
          <cell r="I395">
            <v>0</v>
          </cell>
          <cell r="J395">
            <v>0.05</v>
          </cell>
          <cell r="K395">
            <v>3.7804999999999998E-2</v>
          </cell>
          <cell r="L395">
            <v>0</v>
          </cell>
          <cell r="O395">
            <v>0</v>
          </cell>
          <cell r="P395">
            <v>0</v>
          </cell>
          <cell r="Q395">
            <v>1</v>
          </cell>
          <cell r="R395">
            <v>0.93156876179486259</v>
          </cell>
          <cell r="S395">
            <v>0.1</v>
          </cell>
          <cell r="T395">
            <v>0</v>
          </cell>
          <cell r="U395">
            <v>0.5</v>
          </cell>
          <cell r="W395">
            <v>4.657843808974313</v>
          </cell>
          <cell r="X395">
            <v>0.46578438089743135</v>
          </cell>
          <cell r="Y395">
            <v>0</v>
          </cell>
          <cell r="Z395">
            <v>2.3289219044871565</v>
          </cell>
          <cell r="AA395">
            <v>0</v>
          </cell>
          <cell r="AB395">
            <v>7.4525500943589007</v>
          </cell>
          <cell r="AC395">
            <v>1.2775800161758115</v>
          </cell>
          <cell r="AD395">
            <v>5.1236281898717442</v>
          </cell>
          <cell r="AE395">
            <v>2.3289219044871565</v>
          </cell>
        </row>
        <row r="396">
          <cell r="A396">
            <v>9080</v>
          </cell>
          <cell r="C396" t="str">
            <v>Recortadora HUSQVARNA 232L 1,5CV</v>
          </cell>
          <cell r="E396" t="str">
            <v>90 JARDINES</v>
          </cell>
          <cell r="F396">
            <v>5</v>
          </cell>
          <cell r="H396">
            <v>2</v>
          </cell>
          <cell r="I396">
            <v>0</v>
          </cell>
          <cell r="J396">
            <v>0.05</v>
          </cell>
          <cell r="K396">
            <v>3.7804999999999998E-2</v>
          </cell>
          <cell r="L396">
            <v>0</v>
          </cell>
          <cell r="O396">
            <v>0</v>
          </cell>
          <cell r="P396">
            <v>0</v>
          </cell>
          <cell r="Q396">
            <v>1</v>
          </cell>
          <cell r="R396">
            <v>0.93156876179486259</v>
          </cell>
          <cell r="S396">
            <v>0.1</v>
          </cell>
          <cell r="T396">
            <v>0</v>
          </cell>
          <cell r="U396">
            <v>0.5</v>
          </cell>
          <cell r="W396">
            <v>4.657843808974313</v>
          </cell>
          <cell r="X396">
            <v>0.46578438089743135</v>
          </cell>
          <cell r="Y396">
            <v>0</v>
          </cell>
          <cell r="Z396">
            <v>2.3289219044871565</v>
          </cell>
          <cell r="AA396">
            <v>0</v>
          </cell>
          <cell r="AB396">
            <v>7.4525500943589007</v>
          </cell>
          <cell r="AC396">
            <v>1.2775800161758115</v>
          </cell>
          <cell r="AD396">
            <v>5.1236281898717442</v>
          </cell>
          <cell r="AE396">
            <v>2.3289219044871565</v>
          </cell>
        </row>
        <row r="397">
          <cell r="A397">
            <v>9085</v>
          </cell>
          <cell r="C397" t="str">
            <v>Desbrozadora ECHO SRM 3605U 1,65CV 7,6Kg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0.05</v>
          </cell>
          <cell r="K397">
            <v>3.7804999999999998E-2</v>
          </cell>
          <cell r="L397">
            <v>0</v>
          </cell>
          <cell r="O397">
            <v>0</v>
          </cell>
          <cell r="P397">
            <v>0</v>
          </cell>
          <cell r="Q397">
            <v>1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</v>
          </cell>
          <cell r="W397">
            <v>4.657843808974313</v>
          </cell>
          <cell r="X397">
            <v>0.46578438089743135</v>
          </cell>
          <cell r="Y397">
            <v>0</v>
          </cell>
          <cell r="Z397">
            <v>2.3289219044871565</v>
          </cell>
          <cell r="AA397">
            <v>0</v>
          </cell>
          <cell r="AB397">
            <v>7.4525500943589007</v>
          </cell>
          <cell r="AC397">
            <v>1.2775800161758115</v>
          </cell>
          <cell r="AD397">
            <v>5.1236281898717442</v>
          </cell>
          <cell r="AE397">
            <v>2.3289219044871565</v>
          </cell>
        </row>
        <row r="398">
          <cell r="A398">
            <v>9090</v>
          </cell>
          <cell r="C398" t="str">
            <v>Desbrozadora STIHL FS 250 2,2CV 6,2Kg</v>
          </cell>
          <cell r="E398" t="str">
            <v>90 JARDINES</v>
          </cell>
          <cell r="F398">
            <v>5</v>
          </cell>
          <cell r="G398">
            <v>366.4</v>
          </cell>
          <cell r="H398">
            <v>2</v>
          </cell>
          <cell r="I398">
            <v>183</v>
          </cell>
          <cell r="J398">
            <v>0.05</v>
          </cell>
          <cell r="K398">
            <v>3.7804999999999998E-2</v>
          </cell>
          <cell r="L398">
            <v>13.851751999999999</v>
          </cell>
          <cell r="O398">
            <v>196.851752</v>
          </cell>
          <cell r="P398">
            <v>0</v>
          </cell>
          <cell r="Q398">
            <v>1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</v>
          </cell>
          <cell r="W398">
            <v>4.657843808974313</v>
          </cell>
          <cell r="X398">
            <v>0.46578438089743135</v>
          </cell>
          <cell r="Y398">
            <v>0</v>
          </cell>
          <cell r="Z398">
            <v>2.3289219044871565</v>
          </cell>
          <cell r="AA398">
            <v>0</v>
          </cell>
          <cell r="AB398">
            <v>7.4525500943589007</v>
          </cell>
          <cell r="AC398">
            <v>1.2775800161758115</v>
          </cell>
          <cell r="AD398">
            <v>5.1236281898717442</v>
          </cell>
          <cell r="AE398">
            <v>2.3289219044871565</v>
          </cell>
        </row>
        <row r="399">
          <cell r="A399">
            <v>9095</v>
          </cell>
          <cell r="C399" t="str">
            <v>Desbrozadora STHIL FS 350 2,2CV 7kg</v>
          </cell>
          <cell r="E399" t="str">
            <v>90 JARDINES</v>
          </cell>
          <cell r="F399">
            <v>5</v>
          </cell>
          <cell r="H399">
            <v>2</v>
          </cell>
          <cell r="I399">
            <v>0</v>
          </cell>
          <cell r="J399">
            <v>0.05</v>
          </cell>
          <cell r="K399">
            <v>3.7804999999999998E-2</v>
          </cell>
          <cell r="L399">
            <v>0</v>
          </cell>
          <cell r="O399">
            <v>0</v>
          </cell>
          <cell r="P399">
            <v>0</v>
          </cell>
          <cell r="Q399">
            <v>1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</v>
          </cell>
          <cell r="W399">
            <v>4.657843808974313</v>
          </cell>
          <cell r="X399">
            <v>0.46578438089743135</v>
          </cell>
          <cell r="Y399">
            <v>0</v>
          </cell>
          <cell r="Z399">
            <v>2.3289219044871565</v>
          </cell>
          <cell r="AA399">
            <v>0</v>
          </cell>
          <cell r="AB399">
            <v>7.4525500943589007</v>
          </cell>
          <cell r="AC399">
            <v>1.2775800161758115</v>
          </cell>
          <cell r="AD399">
            <v>5.1236281898717442</v>
          </cell>
          <cell r="AE399">
            <v>2.3289219044871565</v>
          </cell>
        </row>
        <row r="400">
          <cell r="A400">
            <v>9100</v>
          </cell>
          <cell r="C400" t="str">
            <v>Desbrozadora STHIL FS 450 2,9CV 8kg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0.05</v>
          </cell>
          <cell r="K400">
            <v>3.7804999999999998E-2</v>
          </cell>
          <cell r="L400">
            <v>0</v>
          </cell>
          <cell r="O400">
            <v>0</v>
          </cell>
          <cell r="P400">
            <v>0</v>
          </cell>
          <cell r="Q400">
            <v>1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</v>
          </cell>
          <cell r="W400">
            <v>4.657843808974313</v>
          </cell>
          <cell r="X400">
            <v>0.46578438089743135</v>
          </cell>
          <cell r="Y400">
            <v>0</v>
          </cell>
          <cell r="Z400">
            <v>2.3289219044871565</v>
          </cell>
          <cell r="AA400">
            <v>0</v>
          </cell>
          <cell r="AB400">
            <v>7.4525500943589007</v>
          </cell>
          <cell r="AC400">
            <v>1.2775800161758115</v>
          </cell>
          <cell r="AD400">
            <v>5.1236281898717442</v>
          </cell>
          <cell r="AE400">
            <v>2.3289219044871565</v>
          </cell>
        </row>
        <row r="401">
          <cell r="A401">
            <v>9105</v>
          </cell>
          <cell r="C401" t="str">
            <v>Motoserra</v>
          </cell>
          <cell r="E401" t="str">
            <v>90 JARDINES</v>
          </cell>
          <cell r="F401">
            <v>6</v>
          </cell>
          <cell r="H401">
            <v>3</v>
          </cell>
          <cell r="I401">
            <v>0</v>
          </cell>
          <cell r="J401">
            <v>0.05</v>
          </cell>
          <cell r="K401">
            <v>3.3875000000000002E-2</v>
          </cell>
          <cell r="L401">
            <v>0</v>
          </cell>
          <cell r="O401">
            <v>0</v>
          </cell>
          <cell r="P401">
            <v>0</v>
          </cell>
          <cell r="Q401">
            <v>1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</v>
          </cell>
          <cell r="W401">
            <v>5.5894125707691753</v>
          </cell>
          <cell r="X401">
            <v>0.55894125707691755</v>
          </cell>
          <cell r="Y401">
            <v>0</v>
          </cell>
          <cell r="Z401">
            <v>2.7947062853845877</v>
          </cell>
          <cell r="AA401">
            <v>0</v>
          </cell>
          <cell r="AB401">
            <v>8.9430601132306808</v>
          </cell>
          <cell r="AC401">
            <v>1.533096019410974</v>
          </cell>
          <cell r="AD401">
            <v>6.1483538278460932</v>
          </cell>
          <cell r="AE401">
            <v>2.7947062853845877</v>
          </cell>
        </row>
        <row r="402">
          <cell r="A402">
            <v>9110</v>
          </cell>
          <cell r="C402" t="str">
            <v>Recortabordes HUSQVARNA 325 EX 1,2CV 5,1Kg</v>
          </cell>
          <cell r="E402" t="str">
            <v>90 JARDINES</v>
          </cell>
          <cell r="F402">
            <v>2</v>
          </cell>
          <cell r="H402">
            <v>2</v>
          </cell>
          <cell r="I402">
            <v>0</v>
          </cell>
          <cell r="J402">
            <v>0.05</v>
          </cell>
          <cell r="K402">
            <v>3.7804999999999998E-2</v>
          </cell>
          <cell r="L402">
            <v>0</v>
          </cell>
          <cell r="O402">
            <v>0</v>
          </cell>
          <cell r="P402">
            <v>0</v>
          </cell>
          <cell r="Q402">
            <v>1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</v>
          </cell>
          <cell r="W402">
            <v>1.8631375235897252</v>
          </cell>
          <cell r="X402">
            <v>0.18631375235897252</v>
          </cell>
          <cell r="Y402">
            <v>0</v>
          </cell>
          <cell r="Z402">
            <v>0.93156876179486259</v>
          </cell>
          <cell r="AA402">
            <v>0</v>
          </cell>
          <cell r="AB402">
            <v>2.9810200377435603</v>
          </cell>
          <cell r="AC402">
            <v>0.51103200647032465</v>
          </cell>
          <cell r="AD402">
            <v>2.0494512759486976</v>
          </cell>
          <cell r="AE402">
            <v>0.93156876179486259</v>
          </cell>
        </row>
        <row r="403">
          <cell r="A403">
            <v>9115</v>
          </cell>
          <cell r="C403" t="str">
            <v>Recortabordes STIHL FC55 1CV 20cm</v>
          </cell>
          <cell r="E403" t="str">
            <v>90 JARDINES</v>
          </cell>
          <cell r="F403">
            <v>2</v>
          </cell>
          <cell r="H403">
            <v>2</v>
          </cell>
          <cell r="I403">
            <v>0</v>
          </cell>
          <cell r="J403">
            <v>0.05</v>
          </cell>
          <cell r="K403">
            <v>3.7804999999999998E-2</v>
          </cell>
          <cell r="L403">
            <v>0</v>
          </cell>
          <cell r="O403">
            <v>0</v>
          </cell>
          <cell r="P403">
            <v>0</v>
          </cell>
          <cell r="Q403">
            <v>1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</v>
          </cell>
          <cell r="W403">
            <v>1.8631375235897252</v>
          </cell>
          <cell r="X403">
            <v>0.18631375235897252</v>
          </cell>
          <cell r="Y403">
            <v>0</v>
          </cell>
          <cell r="Z403">
            <v>0.93156876179486259</v>
          </cell>
          <cell r="AA403">
            <v>0</v>
          </cell>
          <cell r="AB403">
            <v>2.9810200377435603</v>
          </cell>
          <cell r="AC403">
            <v>0.51103200647032465</v>
          </cell>
          <cell r="AD403">
            <v>2.0494512759486976</v>
          </cell>
          <cell r="AE403">
            <v>0.93156876179486259</v>
          </cell>
        </row>
        <row r="404">
          <cell r="A404">
            <v>9120</v>
          </cell>
          <cell r="C404" t="str">
            <v>Motosierra podar HUSQVARNA 338XPT 2,3cv 3,5kg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0.05</v>
          </cell>
          <cell r="K404">
            <v>3.7804999999999998E-2</v>
          </cell>
          <cell r="L404">
            <v>0</v>
          </cell>
          <cell r="O404">
            <v>0</v>
          </cell>
          <cell r="P404">
            <v>0</v>
          </cell>
          <cell r="Q404">
            <v>1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</v>
          </cell>
          <cell r="W404">
            <v>4.657843808974313</v>
          </cell>
          <cell r="X404">
            <v>0.46578438089743135</v>
          </cell>
          <cell r="Y404">
            <v>0</v>
          </cell>
          <cell r="Z404">
            <v>2.3289219044871565</v>
          </cell>
          <cell r="AA404">
            <v>0</v>
          </cell>
          <cell r="AB404">
            <v>7.4525500943589007</v>
          </cell>
          <cell r="AC404">
            <v>1.2775800161758115</v>
          </cell>
          <cell r="AD404">
            <v>5.1236281898717442</v>
          </cell>
          <cell r="AE404">
            <v>2.3289219044871565</v>
          </cell>
        </row>
        <row r="405">
          <cell r="A405">
            <v>9125</v>
          </cell>
          <cell r="C405" t="str">
            <v>Motosierra podar ECHO CS3400 1,8CV 3,3kg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0.05</v>
          </cell>
          <cell r="K405">
            <v>3.7804999999999998E-2</v>
          </cell>
          <cell r="L405">
            <v>0</v>
          </cell>
          <cell r="O405">
            <v>0</v>
          </cell>
          <cell r="P405">
            <v>0</v>
          </cell>
          <cell r="Q405">
            <v>1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</v>
          </cell>
          <cell r="W405">
            <v>4.657843808974313</v>
          </cell>
          <cell r="X405">
            <v>0.46578438089743135</v>
          </cell>
          <cell r="Y405">
            <v>0</v>
          </cell>
          <cell r="Z405">
            <v>2.3289219044871565</v>
          </cell>
          <cell r="AA405">
            <v>0</v>
          </cell>
          <cell r="AB405">
            <v>7.4525500943589007</v>
          </cell>
          <cell r="AC405">
            <v>1.2775800161758115</v>
          </cell>
          <cell r="AD405">
            <v>5.1236281898717442</v>
          </cell>
          <cell r="AE405">
            <v>2.3289219044871565</v>
          </cell>
        </row>
        <row r="406">
          <cell r="A406">
            <v>9130</v>
          </cell>
          <cell r="C406" t="str">
            <v>Motosierra podar con tubo STHIL 1,3CV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0.05</v>
          </cell>
          <cell r="K406">
            <v>3.7804999999999998E-2</v>
          </cell>
          <cell r="L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1.0743801652892562</v>
          </cell>
          <cell r="S406">
            <v>0.1</v>
          </cell>
          <cell r="T406">
            <v>0</v>
          </cell>
          <cell r="U406">
            <v>0.5</v>
          </cell>
          <cell r="W406">
            <v>5.3719008264462804</v>
          </cell>
          <cell r="X406">
            <v>0.53719008264462809</v>
          </cell>
          <cell r="Y406">
            <v>0</v>
          </cell>
          <cell r="Z406">
            <v>2.6859504132231402</v>
          </cell>
          <cell r="AA406">
            <v>0</v>
          </cell>
          <cell r="AB406">
            <v>8.5950413223140494</v>
          </cell>
          <cell r="AC406">
            <v>1.473435655253837</v>
          </cell>
          <cell r="AD406">
            <v>5.9090909090909083</v>
          </cell>
          <cell r="AE406">
            <v>2.6859504132231402</v>
          </cell>
        </row>
        <row r="407">
          <cell r="A407">
            <v>9135</v>
          </cell>
          <cell r="C407" t="str">
            <v>Motosierra podar con tubo ECHO PPF-2100 0,8CV 5,9Kg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0.05</v>
          </cell>
          <cell r="K407">
            <v>3.7804999999999998E-2</v>
          </cell>
          <cell r="L407">
            <v>0</v>
          </cell>
          <cell r="O407">
            <v>0</v>
          </cell>
          <cell r="P407">
            <v>0</v>
          </cell>
          <cell r="Q407">
            <v>1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</v>
          </cell>
          <cell r="W407">
            <v>4.657843808974313</v>
          </cell>
          <cell r="X407">
            <v>0.46578438089743135</v>
          </cell>
          <cell r="Y407">
            <v>0</v>
          </cell>
          <cell r="Z407">
            <v>2.3289219044871565</v>
          </cell>
          <cell r="AA407">
            <v>0</v>
          </cell>
          <cell r="AB407">
            <v>7.4525500943589007</v>
          </cell>
          <cell r="AC407">
            <v>1.2775800161758115</v>
          </cell>
          <cell r="AD407">
            <v>5.1236281898717442</v>
          </cell>
          <cell r="AE407">
            <v>2.3289219044871565</v>
          </cell>
        </row>
        <row r="408">
          <cell r="A408">
            <v>9140</v>
          </cell>
          <cell r="C408" t="str">
            <v>Compresor de poda MAKATO</v>
          </cell>
          <cell r="E408" t="str">
            <v>90 JARDINES</v>
          </cell>
          <cell r="F408">
            <v>5</v>
          </cell>
          <cell r="G408">
            <v>2042.42</v>
          </cell>
          <cell r="H408">
            <v>2</v>
          </cell>
          <cell r="I408">
            <v>1021</v>
          </cell>
          <cell r="J408">
            <v>0.05</v>
          </cell>
          <cell r="K408">
            <v>3.7804999999999998E-2</v>
          </cell>
          <cell r="L408">
            <v>77.213688099999999</v>
          </cell>
          <cell r="O408">
            <v>1098.2136880999999</v>
          </cell>
          <cell r="P408">
            <v>0</v>
          </cell>
          <cell r="Q408">
            <v>1.5</v>
          </cell>
          <cell r="R408">
            <v>1.0743801652892562</v>
          </cell>
          <cell r="S408">
            <v>0.1</v>
          </cell>
          <cell r="T408">
            <v>0</v>
          </cell>
          <cell r="U408">
            <v>0.5</v>
          </cell>
          <cell r="W408">
            <v>8.0578512396694215</v>
          </cell>
          <cell r="X408">
            <v>0.80578512396694224</v>
          </cell>
          <cell r="Y408">
            <v>0</v>
          </cell>
          <cell r="Z408">
            <v>4.0289256198347108</v>
          </cell>
          <cell r="AA408">
            <v>0</v>
          </cell>
          <cell r="AB408">
            <v>12.892561983471074</v>
          </cell>
          <cell r="AC408">
            <v>2.2101534828807559</v>
          </cell>
          <cell r="AD408">
            <v>8.8636363636363633</v>
          </cell>
          <cell r="AE408">
            <v>4.0289256198347108</v>
          </cell>
        </row>
        <row r="409">
          <cell r="A409">
            <v>9145</v>
          </cell>
          <cell r="C409" t="str">
            <v>Andamio de poda móvil 4,60m</v>
          </cell>
          <cell r="E409" t="str">
            <v>90 JARDINES</v>
          </cell>
          <cell r="G409">
            <v>2146.36</v>
          </cell>
          <cell r="H409">
            <v>2</v>
          </cell>
          <cell r="I409">
            <v>1073</v>
          </cell>
          <cell r="J409">
            <v>0.05</v>
          </cell>
          <cell r="K409">
            <v>3.7804999999999998E-2</v>
          </cell>
          <cell r="L409">
            <v>81.1431398</v>
          </cell>
          <cell r="O409">
            <v>1154.1431398</v>
          </cell>
          <cell r="P409">
            <v>0</v>
          </cell>
          <cell r="S409">
            <v>0</v>
          </cell>
          <cell r="T409">
            <v>0</v>
          </cell>
          <cell r="U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A410">
            <v>9150</v>
          </cell>
          <cell r="C410" t="str">
            <v>Andamio de poda móvil 6,40m</v>
          </cell>
          <cell r="E410" t="str">
            <v>90 JARDINES</v>
          </cell>
          <cell r="G410">
            <v>2476.56</v>
          </cell>
          <cell r="H410">
            <v>2</v>
          </cell>
          <cell r="I410">
            <v>1238</v>
          </cell>
          <cell r="J410">
            <v>0.05</v>
          </cell>
          <cell r="K410">
            <v>3.7804999999999998E-2</v>
          </cell>
          <cell r="L410">
            <v>93.626350799999997</v>
          </cell>
          <cell r="O410">
            <v>1331.6263508</v>
          </cell>
          <cell r="P410">
            <v>0</v>
          </cell>
          <cell r="S410">
            <v>0</v>
          </cell>
          <cell r="T410">
            <v>0</v>
          </cell>
          <cell r="U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</row>
        <row r="411">
          <cell r="A411">
            <v>9155</v>
          </cell>
          <cell r="C411" t="str">
            <v>Triturador de poda ECHO 30CV 1500rpm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0.05</v>
          </cell>
          <cell r="K411">
            <v>3.7804999999999998E-2</v>
          </cell>
          <cell r="L411">
            <v>0</v>
          </cell>
          <cell r="O411">
            <v>0</v>
          </cell>
          <cell r="P411">
            <v>0</v>
          </cell>
          <cell r="Q411">
            <v>3.5</v>
          </cell>
          <cell r="R411">
            <v>1.0743801652892562</v>
          </cell>
          <cell r="S411">
            <v>0.1</v>
          </cell>
          <cell r="T411">
            <v>0</v>
          </cell>
          <cell r="U411">
            <v>0.5</v>
          </cell>
          <cell r="W411">
            <v>18.801652892561982</v>
          </cell>
          <cell r="X411">
            <v>1.8801652892561984</v>
          </cell>
          <cell r="Y411">
            <v>0</v>
          </cell>
          <cell r="Z411">
            <v>9.4008264462809912</v>
          </cell>
          <cell r="AA411">
            <v>0</v>
          </cell>
          <cell r="AB411">
            <v>30.082644628099171</v>
          </cell>
          <cell r="AC411">
            <v>5.1570247933884295</v>
          </cell>
          <cell r="AD411">
            <v>20.68181818181818</v>
          </cell>
          <cell r="AE411">
            <v>9.4008264462809912</v>
          </cell>
        </row>
        <row r="412">
          <cell r="A412">
            <v>9160</v>
          </cell>
          <cell r="C412" t="str">
            <v>Triturador de ramas VERMEER 2000rpm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0.05</v>
          </cell>
          <cell r="K412">
            <v>3.7804999999999998E-2</v>
          </cell>
          <cell r="L412">
            <v>0</v>
          </cell>
          <cell r="O412">
            <v>0</v>
          </cell>
          <cell r="P412">
            <v>0</v>
          </cell>
          <cell r="Q412">
            <v>4</v>
          </cell>
          <cell r="R412">
            <v>1.0743801652892562</v>
          </cell>
          <cell r="S412">
            <v>0.1</v>
          </cell>
          <cell r="T412">
            <v>0</v>
          </cell>
          <cell r="U412">
            <v>0.5</v>
          </cell>
          <cell r="W412">
            <v>21.487603305785122</v>
          </cell>
          <cell r="X412">
            <v>2.1487603305785123</v>
          </cell>
          <cell r="Y412">
            <v>0</v>
          </cell>
          <cell r="Z412">
            <v>10.743801652892561</v>
          </cell>
          <cell r="AA412">
            <v>0</v>
          </cell>
          <cell r="AB412">
            <v>34.380165289256198</v>
          </cell>
          <cell r="AC412">
            <v>5.8937426210153481</v>
          </cell>
          <cell r="AD412">
            <v>23.636363636363633</v>
          </cell>
          <cell r="AE412">
            <v>10.743801652892561</v>
          </cell>
        </row>
        <row r="413">
          <cell r="A413">
            <v>9165</v>
          </cell>
          <cell r="C413" t="str">
            <v>Motosierra STIHL HS200 2,3CV 30cm</v>
          </cell>
          <cell r="E413" t="str">
            <v>90 JARDINES</v>
          </cell>
          <cell r="F413">
            <v>5</v>
          </cell>
          <cell r="G413">
            <v>386.72</v>
          </cell>
          <cell r="H413">
            <v>2</v>
          </cell>
          <cell r="I413">
            <v>193</v>
          </cell>
          <cell r="J413">
            <v>0.05</v>
          </cell>
          <cell r="K413">
            <v>3.7804999999999998E-2</v>
          </cell>
          <cell r="L413">
            <v>14.6199496</v>
          </cell>
          <cell r="O413">
            <v>207.61994960000001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</v>
          </cell>
          <cell r="W413">
            <v>5.5894125707691753</v>
          </cell>
          <cell r="X413">
            <v>0.55894125707691755</v>
          </cell>
          <cell r="Y413">
            <v>0</v>
          </cell>
          <cell r="Z413">
            <v>2.7947062853845877</v>
          </cell>
          <cell r="AA413">
            <v>0</v>
          </cell>
          <cell r="AB413">
            <v>8.9430601132306808</v>
          </cell>
          <cell r="AC413">
            <v>1.533096019410974</v>
          </cell>
          <cell r="AD413">
            <v>6.1483538278460932</v>
          </cell>
          <cell r="AE413">
            <v>2.7947062853845877</v>
          </cell>
        </row>
        <row r="414">
          <cell r="A414">
            <v>9170</v>
          </cell>
          <cell r="C414" t="str">
            <v>Motosierra  STIHL HS260 3,5CV 37cm</v>
          </cell>
          <cell r="E414" t="str">
            <v>90 JARDINES</v>
          </cell>
          <cell r="F414">
            <v>5</v>
          </cell>
          <cell r="H414">
            <v>2</v>
          </cell>
          <cell r="I414">
            <v>0</v>
          </cell>
          <cell r="J414">
            <v>0.05</v>
          </cell>
          <cell r="K414">
            <v>3.7804999999999998E-2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</v>
          </cell>
          <cell r="W414">
            <v>5.5894125707691753</v>
          </cell>
          <cell r="X414">
            <v>0.55894125707691755</v>
          </cell>
          <cell r="Y414">
            <v>0</v>
          </cell>
          <cell r="Z414">
            <v>2.7947062853845877</v>
          </cell>
          <cell r="AA414">
            <v>0</v>
          </cell>
          <cell r="AB414">
            <v>8.9430601132306808</v>
          </cell>
          <cell r="AC414">
            <v>1.533096019410974</v>
          </cell>
          <cell r="AD414">
            <v>6.1483538278460932</v>
          </cell>
          <cell r="AE414">
            <v>2.7947062853845877</v>
          </cell>
        </row>
        <row r="415">
          <cell r="A415">
            <v>9175</v>
          </cell>
          <cell r="C415" t="str">
            <v>Motosierra HUSQVARNA 350 3,1CV 40cm</v>
          </cell>
          <cell r="E415" t="str">
            <v>90 JARDINES</v>
          </cell>
          <cell r="F415">
            <v>5</v>
          </cell>
          <cell r="H415">
            <v>2</v>
          </cell>
          <cell r="I415">
            <v>0</v>
          </cell>
          <cell r="J415">
            <v>0.05</v>
          </cell>
          <cell r="K415">
            <v>3.7804999999999998E-2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</v>
          </cell>
          <cell r="W415">
            <v>5.5894125707691753</v>
          </cell>
          <cell r="X415">
            <v>0.55894125707691755</v>
          </cell>
          <cell r="Y415">
            <v>0</v>
          </cell>
          <cell r="Z415">
            <v>2.7947062853845877</v>
          </cell>
          <cell r="AA415">
            <v>0</v>
          </cell>
          <cell r="AB415">
            <v>8.9430601132306808</v>
          </cell>
          <cell r="AC415">
            <v>1.533096019410974</v>
          </cell>
          <cell r="AD415">
            <v>6.1483538278460932</v>
          </cell>
          <cell r="AE415">
            <v>2.7947062853845877</v>
          </cell>
        </row>
        <row r="416">
          <cell r="A416">
            <v>9180</v>
          </cell>
          <cell r="C416" t="str">
            <v>Motosierra ECHO CS5100 3,55CV 45cm</v>
          </cell>
          <cell r="E416" t="str">
            <v>90 JARDINES</v>
          </cell>
          <cell r="F416">
            <v>5</v>
          </cell>
          <cell r="H416">
            <v>2</v>
          </cell>
          <cell r="I416">
            <v>0</v>
          </cell>
          <cell r="J416">
            <v>0.05</v>
          </cell>
          <cell r="K416">
            <v>3.7804999999999998E-2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</v>
          </cell>
          <cell r="W416">
            <v>5.5894125707691753</v>
          </cell>
          <cell r="X416">
            <v>0.55894125707691755</v>
          </cell>
          <cell r="Y416">
            <v>0</v>
          </cell>
          <cell r="Z416">
            <v>2.7947062853845877</v>
          </cell>
          <cell r="AA416">
            <v>0</v>
          </cell>
          <cell r="AB416">
            <v>8.9430601132306808</v>
          </cell>
          <cell r="AC416">
            <v>1.533096019410974</v>
          </cell>
          <cell r="AD416">
            <v>6.1483538278460932</v>
          </cell>
          <cell r="AE416">
            <v>2.7947062853845877</v>
          </cell>
        </row>
        <row r="417">
          <cell r="A417">
            <v>9185</v>
          </cell>
          <cell r="C417" t="str">
            <v>Cortasetos OUTIS -WOLF 50cm</v>
          </cell>
          <cell r="E417" t="str">
            <v>90 JARDINES</v>
          </cell>
          <cell r="F417">
            <v>5</v>
          </cell>
          <cell r="H417">
            <v>2</v>
          </cell>
          <cell r="I417">
            <v>0</v>
          </cell>
          <cell r="J417">
            <v>0.05</v>
          </cell>
          <cell r="K417">
            <v>3.7804999999999998E-2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</v>
          </cell>
          <cell r="W417">
            <v>5.5894125707691753</v>
          </cell>
          <cell r="X417">
            <v>0.55894125707691755</v>
          </cell>
          <cell r="Y417">
            <v>0</v>
          </cell>
          <cell r="Z417">
            <v>2.7947062853845877</v>
          </cell>
          <cell r="AA417">
            <v>0</v>
          </cell>
          <cell r="AB417">
            <v>8.9430601132306808</v>
          </cell>
          <cell r="AC417">
            <v>1.533096019410974</v>
          </cell>
          <cell r="AD417">
            <v>6.1483538278460932</v>
          </cell>
          <cell r="AE417">
            <v>2.7947062853845877</v>
          </cell>
        </row>
        <row r="418">
          <cell r="A418">
            <v>9190</v>
          </cell>
          <cell r="C418" t="str">
            <v>Cortasetos OUTIS -WOLF 70cm</v>
          </cell>
          <cell r="E418" t="str">
            <v>90 JARDINES</v>
          </cell>
          <cell r="F418">
            <v>5</v>
          </cell>
          <cell r="H418">
            <v>2</v>
          </cell>
          <cell r="I418">
            <v>0</v>
          </cell>
          <cell r="J418">
            <v>0.05</v>
          </cell>
          <cell r="K418">
            <v>3.7804999999999998E-2</v>
          </cell>
          <cell r="L418">
            <v>0</v>
          </cell>
          <cell r="O418">
            <v>0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</v>
          </cell>
          <cell r="W418">
            <v>5.5894125707691753</v>
          </cell>
          <cell r="X418">
            <v>0.55894125707691755</v>
          </cell>
          <cell r="Y418">
            <v>0</v>
          </cell>
          <cell r="Z418">
            <v>2.7947062853845877</v>
          </cell>
          <cell r="AA418">
            <v>0</v>
          </cell>
          <cell r="AB418">
            <v>8.9430601132306808</v>
          </cell>
          <cell r="AC418">
            <v>1.533096019410974</v>
          </cell>
          <cell r="AD418">
            <v>6.1483538278460932</v>
          </cell>
          <cell r="AE418">
            <v>2.7947062853845877</v>
          </cell>
        </row>
        <row r="419">
          <cell r="A419">
            <v>9195</v>
          </cell>
          <cell r="C419" t="str">
            <v>Cortasetos HUSQVARNA 325HDA55X 55cm</v>
          </cell>
          <cell r="E419" t="str">
            <v>90 JARDINES</v>
          </cell>
          <cell r="F419">
            <v>5</v>
          </cell>
          <cell r="H419">
            <v>2</v>
          </cell>
          <cell r="I419">
            <v>0</v>
          </cell>
          <cell r="J419">
            <v>0.05</v>
          </cell>
          <cell r="K419">
            <v>3.7804999999999998E-2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</v>
          </cell>
          <cell r="W419">
            <v>5.5894125707691753</v>
          </cell>
          <cell r="X419">
            <v>0.55894125707691755</v>
          </cell>
          <cell r="Y419">
            <v>0</v>
          </cell>
          <cell r="Z419">
            <v>2.7947062853845877</v>
          </cell>
          <cell r="AA419">
            <v>0</v>
          </cell>
          <cell r="AB419">
            <v>8.9430601132306808</v>
          </cell>
          <cell r="AC419">
            <v>1.533096019410974</v>
          </cell>
          <cell r="AD419">
            <v>6.1483538278460932</v>
          </cell>
          <cell r="AE419">
            <v>2.7947062853845877</v>
          </cell>
        </row>
        <row r="420">
          <cell r="A420">
            <v>9200</v>
          </cell>
          <cell r="C420" t="str">
            <v>Cortasetos HUSQVARNA 325HDA75X 75cm</v>
          </cell>
          <cell r="E420" t="str">
            <v>90 JARDINES</v>
          </cell>
          <cell r="F420">
            <v>5</v>
          </cell>
          <cell r="H420">
            <v>2</v>
          </cell>
          <cell r="I420">
            <v>0</v>
          </cell>
          <cell r="J420">
            <v>0.05</v>
          </cell>
          <cell r="K420">
            <v>3.7804999999999998E-2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</v>
          </cell>
          <cell r="W420">
            <v>5.5894125707691753</v>
          </cell>
          <cell r="X420">
            <v>0.55894125707691755</v>
          </cell>
          <cell r="Y420">
            <v>0</v>
          </cell>
          <cell r="Z420">
            <v>2.7947062853845877</v>
          </cell>
          <cell r="AA420">
            <v>0</v>
          </cell>
          <cell r="AB420">
            <v>8.9430601132306808</v>
          </cell>
          <cell r="AC420">
            <v>1.533096019410974</v>
          </cell>
          <cell r="AD420">
            <v>6.1483538278460932</v>
          </cell>
          <cell r="AE420">
            <v>2.7947062853845877</v>
          </cell>
        </row>
        <row r="421">
          <cell r="A421">
            <v>9205</v>
          </cell>
          <cell r="C421" t="str">
            <v xml:space="preserve">Cortasetos de tubo HUSQVARNA 325HE 4X  55cm </v>
          </cell>
          <cell r="E421" t="str">
            <v>90 JARDINES</v>
          </cell>
          <cell r="F421">
            <v>5</v>
          </cell>
          <cell r="H421">
            <v>2</v>
          </cell>
          <cell r="I421">
            <v>0</v>
          </cell>
          <cell r="J421">
            <v>0.05</v>
          </cell>
          <cell r="K421">
            <v>3.7804999999999998E-2</v>
          </cell>
          <cell r="L421">
            <v>0</v>
          </cell>
          <cell r="O421">
            <v>0</v>
          </cell>
          <cell r="P421">
            <v>0</v>
          </cell>
          <cell r="Q421">
            <v>1.2</v>
          </cell>
          <cell r="R421">
            <v>0.93156876179486259</v>
          </cell>
          <cell r="S421">
            <v>0.1</v>
          </cell>
          <cell r="T421">
            <v>0</v>
          </cell>
          <cell r="U421">
            <v>0.5</v>
          </cell>
          <cell r="W421">
            <v>5.5894125707691753</v>
          </cell>
          <cell r="X421">
            <v>0.55894125707691755</v>
          </cell>
          <cell r="Y421">
            <v>0</v>
          </cell>
          <cell r="Z421">
            <v>2.7947062853845877</v>
          </cell>
          <cell r="AA421">
            <v>0</v>
          </cell>
          <cell r="AB421">
            <v>8.9430601132306808</v>
          </cell>
          <cell r="AC421">
            <v>1.533096019410974</v>
          </cell>
          <cell r="AD421">
            <v>6.1483538278460932</v>
          </cell>
          <cell r="AE421">
            <v>2.7947062853845877</v>
          </cell>
        </row>
        <row r="422">
          <cell r="A422">
            <v>9210</v>
          </cell>
          <cell r="C422" t="str">
            <v>Cortasetos ECHO HC-2300W 0,95CV 75cm</v>
          </cell>
          <cell r="E422" t="str">
            <v>90 JARDINES</v>
          </cell>
          <cell r="F422">
            <v>5</v>
          </cell>
          <cell r="H422">
            <v>2</v>
          </cell>
          <cell r="I422">
            <v>0</v>
          </cell>
          <cell r="J422">
            <v>0.05</v>
          </cell>
          <cell r="K422">
            <v>3.7804999999999998E-2</v>
          </cell>
          <cell r="L422">
            <v>0</v>
          </cell>
          <cell r="O422">
            <v>0</v>
          </cell>
          <cell r="P422">
            <v>0</v>
          </cell>
          <cell r="Q422">
            <v>1.2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</v>
          </cell>
          <cell r="W422">
            <v>5.5894125707691753</v>
          </cell>
          <cell r="X422">
            <v>0.55894125707691755</v>
          </cell>
          <cell r="Y422">
            <v>0</v>
          </cell>
          <cell r="Z422">
            <v>2.7947062853845877</v>
          </cell>
          <cell r="AA422">
            <v>0</v>
          </cell>
          <cell r="AB422">
            <v>8.9430601132306808</v>
          </cell>
          <cell r="AC422">
            <v>1.533096019410974</v>
          </cell>
          <cell r="AD422">
            <v>6.1483538278460932</v>
          </cell>
          <cell r="AE422">
            <v>2.7947062853845877</v>
          </cell>
        </row>
        <row r="423">
          <cell r="A423">
            <v>9215</v>
          </cell>
          <cell r="C423" t="str">
            <v>Cortasetos ECHO HCR-1500 55cm</v>
          </cell>
          <cell r="E423" t="str">
            <v>90 JARDINES</v>
          </cell>
          <cell r="F423">
            <v>5</v>
          </cell>
          <cell r="G423">
            <v>365.8</v>
          </cell>
          <cell r="H423">
            <v>2</v>
          </cell>
          <cell r="I423">
            <v>183</v>
          </cell>
          <cell r="J423">
            <v>0.05</v>
          </cell>
          <cell r="K423">
            <v>3.7804999999999998E-2</v>
          </cell>
          <cell r="L423">
            <v>13.829069</v>
          </cell>
          <cell r="O423">
            <v>196.829069</v>
          </cell>
          <cell r="P423">
            <v>0</v>
          </cell>
          <cell r="Q423">
            <v>1.2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</v>
          </cell>
          <cell r="W423">
            <v>5.5894125707691753</v>
          </cell>
          <cell r="X423">
            <v>0.55894125707691755</v>
          </cell>
          <cell r="Y423">
            <v>0</v>
          </cell>
          <cell r="Z423">
            <v>2.7947062853845877</v>
          </cell>
          <cell r="AA423">
            <v>0</v>
          </cell>
          <cell r="AB423">
            <v>8.9430601132306808</v>
          </cell>
          <cell r="AC423">
            <v>1.533096019410974</v>
          </cell>
          <cell r="AD423">
            <v>6.1483538278460932</v>
          </cell>
          <cell r="AE423">
            <v>2.7947062853845877</v>
          </cell>
        </row>
        <row r="424">
          <cell r="A424">
            <v>9220</v>
          </cell>
          <cell r="C424" t="str">
            <v>Cortasetos STHIL HS75 60cm</v>
          </cell>
          <cell r="E424" t="str">
            <v>90 JARDINES</v>
          </cell>
          <cell r="F424">
            <v>5</v>
          </cell>
          <cell r="H424">
            <v>2</v>
          </cell>
          <cell r="I424">
            <v>0</v>
          </cell>
          <cell r="J424">
            <v>0.05</v>
          </cell>
          <cell r="K424">
            <v>3.7804999999999998E-2</v>
          </cell>
          <cell r="L424">
            <v>0</v>
          </cell>
          <cell r="O424">
            <v>0</v>
          </cell>
          <cell r="P424">
            <v>0</v>
          </cell>
          <cell r="Q424">
            <v>1.2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</v>
          </cell>
          <cell r="W424">
            <v>5.5894125707691753</v>
          </cell>
          <cell r="X424">
            <v>0.55894125707691755</v>
          </cell>
          <cell r="Y424">
            <v>0</v>
          </cell>
          <cell r="Z424">
            <v>2.7947062853845877</v>
          </cell>
          <cell r="AA424">
            <v>0</v>
          </cell>
          <cell r="AB424">
            <v>8.9430601132306808</v>
          </cell>
          <cell r="AC424">
            <v>1.533096019410974</v>
          </cell>
          <cell r="AD424">
            <v>6.1483538278460932</v>
          </cell>
          <cell r="AE424">
            <v>2.7947062853845877</v>
          </cell>
        </row>
        <row r="425">
          <cell r="A425">
            <v>9225</v>
          </cell>
          <cell r="C425" t="str">
            <v>Tallarbusts</v>
          </cell>
          <cell r="E425" t="str">
            <v>90 JARDINES</v>
          </cell>
          <cell r="F425">
            <v>5</v>
          </cell>
          <cell r="H425">
            <v>2</v>
          </cell>
          <cell r="I425">
            <v>0</v>
          </cell>
          <cell r="J425">
            <v>0.05</v>
          </cell>
          <cell r="K425">
            <v>3.7804999999999998E-2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</v>
          </cell>
          <cell r="W425">
            <v>5.5894125707691753</v>
          </cell>
          <cell r="X425">
            <v>0.55894125707691755</v>
          </cell>
          <cell r="Y425">
            <v>0</v>
          </cell>
          <cell r="Z425">
            <v>2.7947062853845877</v>
          </cell>
          <cell r="AA425">
            <v>0</v>
          </cell>
          <cell r="AB425">
            <v>8.9430601132306808</v>
          </cell>
          <cell r="AC425">
            <v>1.533096019410974</v>
          </cell>
          <cell r="AD425">
            <v>6.1483538278460932</v>
          </cell>
          <cell r="AE425">
            <v>2.7947062853845877</v>
          </cell>
        </row>
        <row r="426">
          <cell r="A426">
            <v>9230</v>
          </cell>
          <cell r="C426" t="str">
            <v>Cortasetos altura STHIL HL75 30º 50cm</v>
          </cell>
          <cell r="E426" t="str">
            <v>90 JARDINES</v>
          </cell>
          <cell r="F426">
            <v>5</v>
          </cell>
          <cell r="H426">
            <v>2</v>
          </cell>
          <cell r="I426">
            <v>0</v>
          </cell>
          <cell r="J426">
            <v>0.05</v>
          </cell>
          <cell r="K426">
            <v>3.7804999999999998E-2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</v>
          </cell>
          <cell r="W426">
            <v>5.5894125707691753</v>
          </cell>
          <cell r="X426">
            <v>0.55894125707691755</v>
          </cell>
          <cell r="Y426">
            <v>0</v>
          </cell>
          <cell r="Z426">
            <v>2.7947062853845877</v>
          </cell>
          <cell r="AA426">
            <v>0</v>
          </cell>
          <cell r="AB426">
            <v>8.9430601132306808</v>
          </cell>
          <cell r="AC426">
            <v>1.533096019410974</v>
          </cell>
          <cell r="AD426">
            <v>6.1483538278460932</v>
          </cell>
          <cell r="AE426">
            <v>2.7947062853845877</v>
          </cell>
        </row>
        <row r="427">
          <cell r="A427">
            <v>9235</v>
          </cell>
          <cell r="C427" t="str">
            <v>Sopladora HUSQVARNA 155B 70m/s</v>
          </cell>
          <cell r="E427" t="str">
            <v>90 JARDINES</v>
          </cell>
          <cell r="F427">
            <v>3</v>
          </cell>
          <cell r="H427">
            <v>2</v>
          </cell>
          <cell r="I427">
            <v>0</v>
          </cell>
          <cell r="J427">
            <v>0.05</v>
          </cell>
          <cell r="K427">
            <v>3.7804999999999998E-2</v>
          </cell>
          <cell r="L427">
            <v>0</v>
          </cell>
          <cell r="O427">
            <v>0</v>
          </cell>
          <cell r="P427">
            <v>0</v>
          </cell>
          <cell r="Q427">
            <v>1.2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</v>
          </cell>
          <cell r="W427">
            <v>3.3536475424615051</v>
          </cell>
          <cell r="X427">
            <v>0.33536475424615053</v>
          </cell>
          <cell r="Y427">
            <v>0</v>
          </cell>
          <cell r="Z427">
            <v>1.6768237712307525</v>
          </cell>
          <cell r="AA427">
            <v>0</v>
          </cell>
          <cell r="AB427">
            <v>5.3658360679384085</v>
          </cell>
          <cell r="AC427">
            <v>0.91985761164658442</v>
          </cell>
          <cell r="AD427">
            <v>3.6890122967076557</v>
          </cell>
          <cell r="AE427">
            <v>1.6768237712307525</v>
          </cell>
        </row>
        <row r="428">
          <cell r="A428">
            <v>9240</v>
          </cell>
          <cell r="C428" t="str">
            <v>Sopladora HUSQVARNA 141B 63m/s</v>
          </cell>
          <cell r="E428" t="str">
            <v>90 JARDINES</v>
          </cell>
          <cell r="F428">
            <v>3</v>
          </cell>
          <cell r="H428">
            <v>2</v>
          </cell>
          <cell r="I428">
            <v>0</v>
          </cell>
          <cell r="J428">
            <v>0.05</v>
          </cell>
          <cell r="K428">
            <v>3.7804999999999998E-2</v>
          </cell>
          <cell r="L428">
            <v>0</v>
          </cell>
          <cell r="O428">
            <v>0</v>
          </cell>
          <cell r="P428">
            <v>0</v>
          </cell>
          <cell r="Q428">
            <v>1.2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</v>
          </cell>
          <cell r="W428">
            <v>3.3536475424615051</v>
          </cell>
          <cell r="X428">
            <v>0.33536475424615053</v>
          </cell>
          <cell r="Y428">
            <v>0</v>
          </cell>
          <cell r="Z428">
            <v>1.6768237712307525</v>
          </cell>
          <cell r="AA428">
            <v>0</v>
          </cell>
          <cell r="AB428">
            <v>5.3658360679384085</v>
          </cell>
          <cell r="AC428">
            <v>0.91985761164658442</v>
          </cell>
          <cell r="AD428">
            <v>3.6890122967076557</v>
          </cell>
          <cell r="AE428">
            <v>1.6768237712307525</v>
          </cell>
        </row>
        <row r="429">
          <cell r="A429">
            <v>9245</v>
          </cell>
          <cell r="C429" t="str">
            <v>Sopladora ECHO PB 46LN 79m/s  930m3/hsilenciosa+KIT aspir</v>
          </cell>
          <cell r="E429" t="str">
            <v>90 JARDINES</v>
          </cell>
          <cell r="F429">
            <v>3</v>
          </cell>
          <cell r="H429">
            <v>2</v>
          </cell>
          <cell r="I429">
            <v>0</v>
          </cell>
          <cell r="J429">
            <v>0.05</v>
          </cell>
          <cell r="K429">
            <v>3.7804999999999998E-2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</v>
          </cell>
          <cell r="W429">
            <v>3.3536475424615051</v>
          </cell>
          <cell r="X429">
            <v>0.33536475424615053</v>
          </cell>
          <cell r="Y429">
            <v>0</v>
          </cell>
          <cell r="Z429">
            <v>1.6768237712307525</v>
          </cell>
          <cell r="AA429">
            <v>0</v>
          </cell>
          <cell r="AB429">
            <v>5.3658360679384085</v>
          </cell>
          <cell r="AC429">
            <v>0.91985761164658442</v>
          </cell>
          <cell r="AD429">
            <v>3.6890122967076557</v>
          </cell>
          <cell r="AE429">
            <v>1.6768237712307525</v>
          </cell>
        </row>
        <row r="430">
          <cell r="A430">
            <v>9250</v>
          </cell>
          <cell r="C430" t="str">
            <v>Sopladora ECHO PB 2455 60m/sg 600m3/h</v>
          </cell>
          <cell r="E430" t="str">
            <v>90 JARDINES</v>
          </cell>
          <cell r="F430">
            <v>3</v>
          </cell>
          <cell r="H430">
            <v>2</v>
          </cell>
          <cell r="I430">
            <v>0</v>
          </cell>
          <cell r="J430">
            <v>0.05</v>
          </cell>
          <cell r="K430">
            <v>3.7804999999999998E-2</v>
          </cell>
          <cell r="L430">
            <v>0</v>
          </cell>
          <cell r="O430">
            <v>0</v>
          </cell>
          <cell r="P430">
            <v>0</v>
          </cell>
          <cell r="Q430">
            <v>1.2</v>
          </cell>
          <cell r="R430">
            <v>0.93156876179486259</v>
          </cell>
          <cell r="S430">
            <v>0.1</v>
          </cell>
          <cell r="T430">
            <v>0</v>
          </cell>
          <cell r="U430">
            <v>0.5</v>
          </cell>
          <cell r="W430">
            <v>3.3536475424615051</v>
          </cell>
          <cell r="X430">
            <v>0.33536475424615053</v>
          </cell>
          <cell r="Y430">
            <v>0</v>
          </cell>
          <cell r="Z430">
            <v>1.6768237712307525</v>
          </cell>
          <cell r="AA430">
            <v>0</v>
          </cell>
          <cell r="AB430">
            <v>5.3658360679384085</v>
          </cell>
          <cell r="AC430">
            <v>0.91985761164658442</v>
          </cell>
          <cell r="AD430">
            <v>3.6890122967076557</v>
          </cell>
          <cell r="AE430">
            <v>1.6768237712307525</v>
          </cell>
        </row>
        <row r="431">
          <cell r="A431">
            <v>9255</v>
          </cell>
          <cell r="C431" t="str">
            <v>Sopladora OZAKI SP261S</v>
          </cell>
          <cell r="E431" t="str">
            <v>90 JARDINES</v>
          </cell>
          <cell r="F431">
            <v>3</v>
          </cell>
          <cell r="H431">
            <v>2</v>
          </cell>
          <cell r="I431">
            <v>0</v>
          </cell>
          <cell r="J431">
            <v>0.05</v>
          </cell>
          <cell r="K431">
            <v>3.7804999999999998E-2</v>
          </cell>
          <cell r="L431">
            <v>0</v>
          </cell>
          <cell r="O431">
            <v>0</v>
          </cell>
          <cell r="P431">
            <v>0</v>
          </cell>
          <cell r="Q431">
            <v>1.2</v>
          </cell>
          <cell r="R431">
            <v>0.93156876179486259</v>
          </cell>
          <cell r="S431">
            <v>0.1</v>
          </cell>
          <cell r="T431">
            <v>0</v>
          </cell>
          <cell r="U431">
            <v>0.5</v>
          </cell>
          <cell r="W431">
            <v>3.3536475424615051</v>
          </cell>
          <cell r="X431">
            <v>0.33536475424615053</v>
          </cell>
          <cell r="Y431">
            <v>0</v>
          </cell>
          <cell r="Z431">
            <v>1.6768237712307525</v>
          </cell>
          <cell r="AA431">
            <v>0</v>
          </cell>
          <cell r="AB431">
            <v>5.3658360679384085</v>
          </cell>
          <cell r="AC431">
            <v>0.91985761164658442</v>
          </cell>
          <cell r="AD431">
            <v>3.6890122967076557</v>
          </cell>
          <cell r="AE431">
            <v>1.6768237712307525</v>
          </cell>
        </row>
        <row r="432">
          <cell r="A432">
            <v>9260</v>
          </cell>
          <cell r="C432" t="str">
            <v>Sopladora STHIL BG85 760m3/h</v>
          </cell>
          <cell r="E432" t="str">
            <v>90 JARDINES</v>
          </cell>
          <cell r="F432">
            <v>3</v>
          </cell>
          <cell r="G432">
            <v>174.13</v>
          </cell>
          <cell r="H432">
            <v>2</v>
          </cell>
          <cell r="I432">
            <v>87</v>
          </cell>
          <cell r="J432">
            <v>0.05</v>
          </cell>
          <cell r="K432">
            <v>3.7804999999999998E-2</v>
          </cell>
          <cell r="L432">
            <v>6.5829846499999993</v>
          </cell>
          <cell r="O432">
            <v>93.58298465</v>
          </cell>
          <cell r="P432">
            <v>0</v>
          </cell>
          <cell r="Q432">
            <v>1.2</v>
          </cell>
          <cell r="R432">
            <v>0.93156876179486259</v>
          </cell>
          <cell r="S432">
            <v>0.1</v>
          </cell>
          <cell r="T432">
            <v>0</v>
          </cell>
          <cell r="U432">
            <v>0.5</v>
          </cell>
          <cell r="W432">
            <v>3.3536475424615051</v>
          </cell>
          <cell r="X432">
            <v>0.33536475424615053</v>
          </cell>
          <cell r="Y432">
            <v>0</v>
          </cell>
          <cell r="Z432">
            <v>1.6768237712307525</v>
          </cell>
          <cell r="AA432">
            <v>0</v>
          </cell>
          <cell r="AB432">
            <v>5.3658360679384085</v>
          </cell>
          <cell r="AC432">
            <v>0.91985761164658442</v>
          </cell>
          <cell r="AD432">
            <v>3.6890122967076557</v>
          </cell>
          <cell r="AE432">
            <v>1.6768237712307525</v>
          </cell>
        </row>
        <row r="433">
          <cell r="A433">
            <v>9265</v>
          </cell>
          <cell r="C433" t="str">
            <v>Bufador</v>
          </cell>
          <cell r="E433" t="str">
            <v>90 JARDINES</v>
          </cell>
          <cell r="F433">
            <v>3</v>
          </cell>
          <cell r="H433">
            <v>2</v>
          </cell>
          <cell r="I433">
            <v>0</v>
          </cell>
          <cell r="J433">
            <v>0.05</v>
          </cell>
          <cell r="K433">
            <v>3.7804999999999998E-2</v>
          </cell>
          <cell r="L433">
            <v>0</v>
          </cell>
          <cell r="O433">
            <v>0</v>
          </cell>
          <cell r="P433">
            <v>0</v>
          </cell>
          <cell r="Q433">
            <v>1.2</v>
          </cell>
          <cell r="R433">
            <v>0.93156876179486259</v>
          </cell>
          <cell r="S433">
            <v>0.1</v>
          </cell>
          <cell r="T433">
            <v>0</v>
          </cell>
          <cell r="U433">
            <v>0.5</v>
          </cell>
          <cell r="W433">
            <v>3.3536475424615051</v>
          </cell>
          <cell r="X433">
            <v>0.33536475424615053</v>
          </cell>
          <cell r="Y433">
            <v>0</v>
          </cell>
          <cell r="Z433">
            <v>1.6768237712307525</v>
          </cell>
          <cell r="AA433">
            <v>0</v>
          </cell>
          <cell r="AB433">
            <v>5.3658360679384085</v>
          </cell>
          <cell r="AC433">
            <v>0.91985761164658442</v>
          </cell>
          <cell r="AD433">
            <v>3.6890122967076557</v>
          </cell>
          <cell r="AE433">
            <v>1.6768237712307525</v>
          </cell>
        </row>
        <row r="434">
          <cell r="A434">
            <v>9270</v>
          </cell>
          <cell r="C434" t="str">
            <v>Aspirador ATICA LS5000 5CV manual</v>
          </cell>
          <cell r="E434" t="str">
            <v>90 JARDINES</v>
          </cell>
          <cell r="F434">
            <v>3</v>
          </cell>
          <cell r="H434">
            <v>2</v>
          </cell>
          <cell r="I434">
            <v>0</v>
          </cell>
          <cell r="J434">
            <v>0.05</v>
          </cell>
          <cell r="K434">
            <v>3.7804999999999998E-2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</v>
          </cell>
          <cell r="W434">
            <v>3.3536475424615051</v>
          </cell>
          <cell r="X434">
            <v>0.33536475424615053</v>
          </cell>
          <cell r="Y434">
            <v>0</v>
          </cell>
          <cell r="Z434">
            <v>1.6768237712307525</v>
          </cell>
          <cell r="AA434">
            <v>0</v>
          </cell>
          <cell r="AB434">
            <v>5.3658360679384085</v>
          </cell>
          <cell r="AC434">
            <v>0.91985761164658442</v>
          </cell>
          <cell r="AD434">
            <v>3.6890122967076557</v>
          </cell>
          <cell r="AE434">
            <v>1.6768237712307525</v>
          </cell>
        </row>
        <row r="435">
          <cell r="A435">
            <v>9275</v>
          </cell>
          <cell r="C435" t="str">
            <v>Aspirador ATICA TR40B 11CV remolcada</v>
          </cell>
          <cell r="E435" t="str">
            <v>90 JARDINES</v>
          </cell>
          <cell r="F435">
            <v>3</v>
          </cell>
          <cell r="H435">
            <v>2</v>
          </cell>
          <cell r="I435">
            <v>0</v>
          </cell>
          <cell r="J435">
            <v>0.05</v>
          </cell>
          <cell r="K435">
            <v>3.7804999999999998E-2</v>
          </cell>
          <cell r="L435">
            <v>0</v>
          </cell>
          <cell r="O435">
            <v>0</v>
          </cell>
          <cell r="P435">
            <v>0</v>
          </cell>
          <cell r="Q435">
            <v>1.3</v>
          </cell>
          <cell r="R435">
            <v>1.0743801652892562</v>
          </cell>
          <cell r="S435">
            <v>0.1</v>
          </cell>
          <cell r="T435">
            <v>0</v>
          </cell>
          <cell r="U435">
            <v>0.5</v>
          </cell>
          <cell r="W435">
            <v>4.1900826446280997</v>
          </cell>
          <cell r="X435">
            <v>0.41900826446280998</v>
          </cell>
          <cell r="Y435">
            <v>0</v>
          </cell>
          <cell r="Z435">
            <v>2.0950413223140498</v>
          </cell>
          <cell r="AA435">
            <v>0</v>
          </cell>
          <cell r="AB435">
            <v>6.7041322314049587</v>
          </cell>
          <cell r="AC435">
            <v>1.1492798110979929</v>
          </cell>
          <cell r="AD435">
            <v>4.6090909090909093</v>
          </cell>
          <cell r="AE435">
            <v>2.0950413223140498</v>
          </cell>
        </row>
        <row r="436">
          <cell r="A436">
            <v>9280</v>
          </cell>
          <cell r="C436" t="str">
            <v xml:space="preserve">Motoazada HONDA F510 94cm </v>
          </cell>
          <cell r="E436" t="str">
            <v>90 JARDINES</v>
          </cell>
          <cell r="F436">
            <v>2</v>
          </cell>
          <cell r="H436">
            <v>2</v>
          </cell>
          <cell r="I436">
            <v>0</v>
          </cell>
          <cell r="J436">
            <v>0.05</v>
          </cell>
          <cell r="K436">
            <v>3.7804999999999998E-2</v>
          </cell>
          <cell r="L436">
            <v>0</v>
          </cell>
          <cell r="O436">
            <v>0</v>
          </cell>
          <cell r="P436">
            <v>0</v>
          </cell>
          <cell r="Q436">
            <v>1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</v>
          </cell>
          <cell r="W436">
            <v>1.8631375235897252</v>
          </cell>
          <cell r="X436">
            <v>0.18631375235897252</v>
          </cell>
          <cell r="Y436">
            <v>0</v>
          </cell>
          <cell r="Z436">
            <v>0.93156876179486259</v>
          </cell>
          <cell r="AA436">
            <v>0</v>
          </cell>
          <cell r="AB436">
            <v>2.9810200377435603</v>
          </cell>
          <cell r="AC436">
            <v>0.51103200647032465</v>
          </cell>
          <cell r="AD436">
            <v>2.0494512759486976</v>
          </cell>
          <cell r="AE436">
            <v>0.93156876179486259</v>
          </cell>
        </row>
        <row r="437">
          <cell r="A437">
            <v>9285</v>
          </cell>
          <cell r="C437" t="str">
            <v>Motocultor HONDA F560M 52cm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0.05</v>
          </cell>
          <cell r="K437">
            <v>3.7804999999999998E-2</v>
          </cell>
          <cell r="L437">
            <v>0</v>
          </cell>
          <cell r="O437">
            <v>0</v>
          </cell>
          <cell r="P437">
            <v>0</v>
          </cell>
          <cell r="Q437">
            <v>1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</v>
          </cell>
          <cell r="W437">
            <v>1.8631375235897252</v>
          </cell>
          <cell r="X437">
            <v>0.18631375235897252</v>
          </cell>
          <cell r="Y437">
            <v>0</v>
          </cell>
          <cell r="Z437">
            <v>0.93156876179486259</v>
          </cell>
          <cell r="AA437">
            <v>0</v>
          </cell>
          <cell r="AB437">
            <v>2.9810200377435603</v>
          </cell>
          <cell r="AC437">
            <v>0.51103200647032465</v>
          </cell>
          <cell r="AD437">
            <v>2.0494512759486976</v>
          </cell>
          <cell r="AE437">
            <v>0.93156876179486259</v>
          </cell>
        </row>
        <row r="438">
          <cell r="A438">
            <v>9290</v>
          </cell>
          <cell r="C438" t="str">
            <v>Motoazada AGRIA 3001</v>
          </cell>
          <cell r="E438" t="str">
            <v>90 JARDINES</v>
          </cell>
          <cell r="F438">
            <v>2</v>
          </cell>
          <cell r="H438">
            <v>2</v>
          </cell>
          <cell r="I438">
            <v>0</v>
          </cell>
          <cell r="J438">
            <v>0.05</v>
          </cell>
          <cell r="K438">
            <v>3.7804999999999998E-2</v>
          </cell>
          <cell r="L438">
            <v>0</v>
          </cell>
          <cell r="O438">
            <v>0</v>
          </cell>
          <cell r="P438">
            <v>0</v>
          </cell>
          <cell r="Q438">
            <v>1</v>
          </cell>
          <cell r="R438">
            <v>0.93156876179486259</v>
          </cell>
          <cell r="S438">
            <v>0.1</v>
          </cell>
          <cell r="T438">
            <v>0</v>
          </cell>
          <cell r="U438">
            <v>0.5</v>
          </cell>
          <cell r="W438">
            <v>1.8631375235897252</v>
          </cell>
          <cell r="X438">
            <v>0.18631375235897252</v>
          </cell>
          <cell r="Y438">
            <v>0</v>
          </cell>
          <cell r="Z438">
            <v>0.93156876179486259</v>
          </cell>
          <cell r="AA438">
            <v>0</v>
          </cell>
          <cell r="AB438">
            <v>2.9810200377435603</v>
          </cell>
          <cell r="AC438">
            <v>0.51103200647032465</v>
          </cell>
          <cell r="AD438">
            <v>2.0494512759486976</v>
          </cell>
          <cell r="AE438">
            <v>0.93156876179486259</v>
          </cell>
        </row>
        <row r="439">
          <cell r="A439">
            <v>9295</v>
          </cell>
          <cell r="C439" t="str">
            <v>Motoazada HUSQVARNA T500RH Pneumatic 5CV 52Kg 83cm</v>
          </cell>
          <cell r="E439" t="str">
            <v>90 JARDINES</v>
          </cell>
          <cell r="F439">
            <v>2</v>
          </cell>
          <cell r="H439">
            <v>2</v>
          </cell>
          <cell r="I439">
            <v>0</v>
          </cell>
          <cell r="J439">
            <v>0.05</v>
          </cell>
          <cell r="K439">
            <v>3.7804999999999998E-2</v>
          </cell>
          <cell r="L439">
            <v>0</v>
          </cell>
          <cell r="O439">
            <v>0</v>
          </cell>
          <cell r="P439">
            <v>0</v>
          </cell>
          <cell r="Q439">
            <v>1.2</v>
          </cell>
          <cell r="R439">
            <v>0.93156876179486259</v>
          </cell>
          <cell r="S439">
            <v>0.1</v>
          </cell>
          <cell r="T439">
            <v>0</v>
          </cell>
          <cell r="U439">
            <v>0.5</v>
          </cell>
          <cell r="W439">
            <v>2.2357650283076702</v>
          </cell>
          <cell r="X439">
            <v>0.22357650283076702</v>
          </cell>
          <cell r="Y439">
            <v>0</v>
          </cell>
          <cell r="Z439">
            <v>1.1178825141538351</v>
          </cell>
          <cell r="AA439">
            <v>0</v>
          </cell>
          <cell r="AB439">
            <v>3.5772240452922723</v>
          </cell>
          <cell r="AC439">
            <v>0.61323840776438954</v>
          </cell>
          <cell r="AD439">
            <v>2.4593415311384375</v>
          </cell>
          <cell r="AE439">
            <v>1.1178825141538351</v>
          </cell>
        </row>
        <row r="440">
          <cell r="A440">
            <v>9300</v>
          </cell>
          <cell r="C440" t="str">
            <v>Motocultor HUSQVARNA CRT51 5CV 90Kg 43 cm</v>
          </cell>
          <cell r="E440" t="str">
            <v>90 JARDINES</v>
          </cell>
          <cell r="F440">
            <v>2</v>
          </cell>
          <cell r="H440">
            <v>2</v>
          </cell>
          <cell r="I440">
            <v>0</v>
          </cell>
          <cell r="J440">
            <v>0.05</v>
          </cell>
          <cell r="K440">
            <v>3.7804999999999998E-2</v>
          </cell>
          <cell r="L440">
            <v>0</v>
          </cell>
          <cell r="O440">
            <v>0</v>
          </cell>
          <cell r="P440">
            <v>0</v>
          </cell>
          <cell r="Q440">
            <v>1.2</v>
          </cell>
          <cell r="R440">
            <v>0.93156876179486259</v>
          </cell>
          <cell r="S440">
            <v>0.1</v>
          </cell>
          <cell r="T440">
            <v>0</v>
          </cell>
          <cell r="U440">
            <v>0.5</v>
          </cell>
          <cell r="W440">
            <v>2.2357650283076702</v>
          </cell>
          <cell r="X440">
            <v>0.22357650283076702</v>
          </cell>
          <cell r="Y440">
            <v>0</v>
          </cell>
          <cell r="Z440">
            <v>1.1178825141538351</v>
          </cell>
          <cell r="AA440">
            <v>0</v>
          </cell>
          <cell r="AB440">
            <v>3.5772240452922723</v>
          </cell>
          <cell r="AC440">
            <v>0.61323840776438954</v>
          </cell>
          <cell r="AD440">
            <v>2.4593415311384375</v>
          </cell>
          <cell r="AE440">
            <v>1.1178825141538351</v>
          </cell>
        </row>
        <row r="441">
          <cell r="A441">
            <v>9305</v>
          </cell>
          <cell r="C441" t="str">
            <v xml:space="preserve">Escarificador OUTIS-WOLF 1,6CV </v>
          </cell>
          <cell r="E441" t="str">
            <v>90 JARDINES</v>
          </cell>
          <cell r="F441">
            <v>2</v>
          </cell>
          <cell r="H441">
            <v>2</v>
          </cell>
          <cell r="I441">
            <v>0</v>
          </cell>
          <cell r="J441">
            <v>0.05</v>
          </cell>
          <cell r="K441">
            <v>3.7804999999999998E-2</v>
          </cell>
          <cell r="L441">
            <v>0</v>
          </cell>
          <cell r="O441">
            <v>0</v>
          </cell>
          <cell r="P441">
            <v>0</v>
          </cell>
          <cell r="Q441">
            <v>1</v>
          </cell>
          <cell r="R441">
            <v>0.93156876179486259</v>
          </cell>
          <cell r="S441">
            <v>0.1</v>
          </cell>
          <cell r="T441">
            <v>0</v>
          </cell>
          <cell r="U441">
            <v>0.5</v>
          </cell>
          <cell r="W441">
            <v>1.8631375235897252</v>
          </cell>
          <cell r="X441">
            <v>0.18631375235897252</v>
          </cell>
          <cell r="Y441">
            <v>0</v>
          </cell>
          <cell r="Z441">
            <v>0.93156876179486259</v>
          </cell>
          <cell r="AA441">
            <v>0</v>
          </cell>
          <cell r="AB441">
            <v>2.9810200377435603</v>
          </cell>
          <cell r="AC441">
            <v>0.51103200647032465</v>
          </cell>
          <cell r="AD441">
            <v>2.0494512759486976</v>
          </cell>
          <cell r="AE441">
            <v>0.93156876179486259</v>
          </cell>
        </row>
        <row r="442">
          <cell r="A442">
            <v>9310</v>
          </cell>
          <cell r="C442" t="str">
            <v>Escarificador AMAZONE KMLV 150 27CV 1,5m</v>
          </cell>
          <cell r="E442" t="str">
            <v>90 JARDINES</v>
          </cell>
          <cell r="F442">
            <v>2</v>
          </cell>
          <cell r="H442">
            <v>2</v>
          </cell>
          <cell r="I442">
            <v>0</v>
          </cell>
          <cell r="J442">
            <v>0.05</v>
          </cell>
          <cell r="K442">
            <v>3.7804999999999998E-2</v>
          </cell>
          <cell r="L442">
            <v>0</v>
          </cell>
          <cell r="O442">
            <v>0</v>
          </cell>
          <cell r="P442">
            <v>0</v>
          </cell>
          <cell r="Q442">
            <v>2</v>
          </cell>
          <cell r="R442">
            <v>0.93156876179486259</v>
          </cell>
          <cell r="S442">
            <v>0.1</v>
          </cell>
          <cell r="T442">
            <v>0</v>
          </cell>
          <cell r="U442">
            <v>0.5</v>
          </cell>
          <cell r="W442">
            <v>3.7262750471794504</v>
          </cell>
          <cell r="X442">
            <v>0.37262750471794504</v>
          </cell>
          <cell r="Y442">
            <v>0</v>
          </cell>
          <cell r="Z442">
            <v>1.8631375235897252</v>
          </cell>
          <cell r="AA442">
            <v>0</v>
          </cell>
          <cell r="AB442">
            <v>5.9620400754871206</v>
          </cell>
          <cell r="AC442">
            <v>1.0220640129406493</v>
          </cell>
          <cell r="AD442">
            <v>4.0989025518973952</v>
          </cell>
          <cell r="AE442">
            <v>1.8631375235897252</v>
          </cell>
        </row>
        <row r="443">
          <cell r="A443">
            <v>9315</v>
          </cell>
          <cell r="C443" t="str">
            <v>Aireador HUSQVARNA AR19 4CV 48cm</v>
          </cell>
          <cell r="E443" t="str">
            <v>90 JARDINES</v>
          </cell>
          <cell r="F443">
            <v>2</v>
          </cell>
          <cell r="H443">
            <v>2</v>
          </cell>
          <cell r="I443">
            <v>0</v>
          </cell>
          <cell r="J443">
            <v>0.05</v>
          </cell>
          <cell r="K443">
            <v>3.7804999999999998E-2</v>
          </cell>
          <cell r="L443">
            <v>0</v>
          </cell>
          <cell r="O443">
            <v>0</v>
          </cell>
          <cell r="P443">
            <v>0</v>
          </cell>
          <cell r="Q443">
            <v>1.2</v>
          </cell>
          <cell r="R443">
            <v>0.93156876179486259</v>
          </cell>
          <cell r="S443">
            <v>0.1</v>
          </cell>
          <cell r="T443">
            <v>0</v>
          </cell>
          <cell r="U443">
            <v>0.5</v>
          </cell>
          <cell r="W443">
            <v>2.2357650283076702</v>
          </cell>
          <cell r="X443">
            <v>0.22357650283076702</v>
          </cell>
          <cell r="Y443">
            <v>0</v>
          </cell>
          <cell r="Z443">
            <v>1.1178825141538351</v>
          </cell>
          <cell r="AA443">
            <v>0</v>
          </cell>
          <cell r="AB443">
            <v>3.5772240452922723</v>
          </cell>
          <cell r="AC443">
            <v>0.61323840776438954</v>
          </cell>
          <cell r="AD443">
            <v>2.4593415311384375</v>
          </cell>
          <cell r="AE443">
            <v>1.1178825141538351</v>
          </cell>
        </row>
        <row r="444">
          <cell r="A444">
            <v>9320</v>
          </cell>
          <cell r="C444" t="str">
            <v>Aireador sacabocados JOHN DEERE 18CV</v>
          </cell>
          <cell r="E444" t="str">
            <v>90 JARDINES</v>
          </cell>
          <cell r="F444">
            <v>2</v>
          </cell>
          <cell r="H444">
            <v>2</v>
          </cell>
          <cell r="I444">
            <v>0</v>
          </cell>
          <cell r="J444">
            <v>0.05</v>
          </cell>
          <cell r="K444">
            <v>3.7804999999999998E-2</v>
          </cell>
          <cell r="L444">
            <v>0</v>
          </cell>
          <cell r="O444">
            <v>0</v>
          </cell>
          <cell r="P444">
            <v>0</v>
          </cell>
          <cell r="Q444">
            <v>1.8</v>
          </cell>
          <cell r="R444">
            <v>1.0743801652892562</v>
          </cell>
          <cell r="S444">
            <v>0.1</v>
          </cell>
          <cell r="T444">
            <v>0</v>
          </cell>
          <cell r="U444">
            <v>0.5</v>
          </cell>
          <cell r="W444">
            <v>3.8677685950413223</v>
          </cell>
          <cell r="X444">
            <v>0.38677685950413226</v>
          </cell>
          <cell r="Y444">
            <v>0</v>
          </cell>
          <cell r="Z444">
            <v>1.9338842975206612</v>
          </cell>
          <cell r="AA444">
            <v>0</v>
          </cell>
          <cell r="AB444">
            <v>6.1884297520661162</v>
          </cell>
          <cell r="AC444">
            <v>1.0608736717827629</v>
          </cell>
          <cell r="AD444">
            <v>4.2545454545454549</v>
          </cell>
          <cell r="AE444">
            <v>1.9338842975206612</v>
          </cell>
        </row>
        <row r="445">
          <cell r="A445">
            <v>9325</v>
          </cell>
          <cell r="C445" t="str">
            <v>Destoconador LASKI F450 18CV autoprop 20cm prof</v>
          </cell>
          <cell r="E445" t="str">
            <v>90 JARDINES</v>
          </cell>
          <cell r="F445">
            <v>2</v>
          </cell>
          <cell r="H445">
            <v>2</v>
          </cell>
          <cell r="I445">
            <v>0</v>
          </cell>
          <cell r="J445">
            <v>0.05</v>
          </cell>
          <cell r="K445">
            <v>3.7804999999999998E-2</v>
          </cell>
          <cell r="L445">
            <v>0</v>
          </cell>
          <cell r="O445">
            <v>0</v>
          </cell>
          <cell r="P445">
            <v>0</v>
          </cell>
          <cell r="Q445">
            <v>1.5</v>
          </cell>
          <cell r="R445">
            <v>1.0743801652892562</v>
          </cell>
          <cell r="S445">
            <v>0.1</v>
          </cell>
          <cell r="T445">
            <v>0</v>
          </cell>
          <cell r="U445">
            <v>0.5</v>
          </cell>
          <cell r="V445">
            <v>0</v>
          </cell>
          <cell r="W445">
            <v>3.2231404958677685</v>
          </cell>
          <cell r="X445">
            <v>0.3223140495867769</v>
          </cell>
          <cell r="Y445">
            <v>0</v>
          </cell>
          <cell r="Z445">
            <v>1.6115702479338843</v>
          </cell>
          <cell r="AA445">
            <v>0</v>
          </cell>
          <cell r="AB445">
            <v>5.1570247933884295</v>
          </cell>
          <cell r="AC445">
            <v>0.88406139315230226</v>
          </cell>
          <cell r="AD445">
            <v>3.5454545454545454</v>
          </cell>
          <cell r="AE445">
            <v>1.6115702479338843</v>
          </cell>
        </row>
        <row r="446">
          <cell r="A446">
            <v>9330</v>
          </cell>
          <cell r="C446" t="str">
            <v xml:space="preserve">Sembradora automática </v>
          </cell>
          <cell r="E446" t="str">
            <v>90 JARDINES</v>
          </cell>
          <cell r="F446">
            <v>2</v>
          </cell>
          <cell r="H446">
            <v>2</v>
          </cell>
          <cell r="I446">
            <v>0</v>
          </cell>
          <cell r="J446">
            <v>0.05</v>
          </cell>
          <cell r="K446">
            <v>3.7804999999999998E-2</v>
          </cell>
          <cell r="L446">
            <v>0</v>
          </cell>
          <cell r="O446">
            <v>0</v>
          </cell>
          <cell r="P446">
            <v>0</v>
          </cell>
          <cell r="Q446">
            <v>1</v>
          </cell>
          <cell r="R446">
            <v>1.0743801652892562</v>
          </cell>
          <cell r="S446">
            <v>0.1</v>
          </cell>
          <cell r="T446">
            <v>0</v>
          </cell>
          <cell r="U446">
            <v>0.5</v>
          </cell>
          <cell r="V446">
            <v>0</v>
          </cell>
          <cell r="W446">
            <v>2.1487603305785123</v>
          </cell>
          <cell r="X446">
            <v>0.21487603305785125</v>
          </cell>
          <cell r="Y446">
            <v>0</v>
          </cell>
          <cell r="Z446">
            <v>1.0743801652892562</v>
          </cell>
          <cell r="AA446">
            <v>0</v>
          </cell>
          <cell r="AB446">
            <v>3.4380165289256199</v>
          </cell>
          <cell r="AC446">
            <v>0.58937426210153487</v>
          </cell>
          <cell r="AD446">
            <v>2.3636363636363638</v>
          </cell>
          <cell r="AE446">
            <v>1.0743801652892562</v>
          </cell>
        </row>
        <row r="447">
          <cell r="A447">
            <v>9335</v>
          </cell>
          <cell r="C447" t="str">
            <v>Sembradora manual</v>
          </cell>
          <cell r="E447" t="str">
            <v>90 JARDINES</v>
          </cell>
          <cell r="F447">
            <v>2</v>
          </cell>
          <cell r="H447">
            <v>2</v>
          </cell>
          <cell r="I447">
            <v>0</v>
          </cell>
          <cell r="J447">
            <v>0.05</v>
          </cell>
          <cell r="K447">
            <v>3.7804999999999998E-2</v>
          </cell>
          <cell r="L447">
            <v>0</v>
          </cell>
          <cell r="O447">
            <v>0</v>
          </cell>
          <cell r="P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</row>
        <row r="448">
          <cell r="A448">
            <v>9340</v>
          </cell>
          <cell r="C448" t="str">
            <v>Equipo Tratamientos HONDA CPM 135 5CV 50Kg</v>
          </cell>
          <cell r="E448" t="str">
            <v>90 JARDINES</v>
          </cell>
          <cell r="F448">
            <v>2</v>
          </cell>
          <cell r="H448">
            <v>2</v>
          </cell>
          <cell r="I448">
            <v>0</v>
          </cell>
          <cell r="J448">
            <v>0.05</v>
          </cell>
          <cell r="K448">
            <v>3.7804999999999998E-2</v>
          </cell>
          <cell r="L448">
            <v>0</v>
          </cell>
          <cell r="O448">
            <v>0</v>
          </cell>
          <cell r="P448">
            <v>0</v>
          </cell>
          <cell r="Q448">
            <v>1.2</v>
          </cell>
          <cell r="R448">
            <v>0.93156876179486259</v>
          </cell>
          <cell r="S448">
            <v>0.1</v>
          </cell>
          <cell r="T448">
            <v>0</v>
          </cell>
          <cell r="U448">
            <v>0.5</v>
          </cell>
          <cell r="V448">
            <v>0</v>
          </cell>
          <cell r="W448">
            <v>2.2357650283076702</v>
          </cell>
          <cell r="X448">
            <v>0.22357650283076702</v>
          </cell>
          <cell r="Y448">
            <v>0</v>
          </cell>
          <cell r="Z448">
            <v>1.1178825141538351</v>
          </cell>
          <cell r="AA448">
            <v>0</v>
          </cell>
          <cell r="AB448">
            <v>3.5772240452922723</v>
          </cell>
          <cell r="AC448">
            <v>0.61323840776438954</v>
          </cell>
          <cell r="AD448">
            <v>2.4593415311384375</v>
          </cell>
          <cell r="AE448">
            <v>1.1178825141538351</v>
          </cell>
        </row>
        <row r="449">
          <cell r="A449">
            <v>9345</v>
          </cell>
          <cell r="C449" t="str">
            <v>Cañon Tratamientos TIFONE sobre remolque 490Kg</v>
          </cell>
          <cell r="E449" t="str">
            <v>90 JARDINES</v>
          </cell>
          <cell r="F449">
            <v>2</v>
          </cell>
          <cell r="H449">
            <v>2</v>
          </cell>
          <cell r="I449">
            <v>0</v>
          </cell>
          <cell r="J449">
            <v>0.05</v>
          </cell>
          <cell r="K449">
            <v>3.7804999999999998E-2</v>
          </cell>
          <cell r="L449">
            <v>0</v>
          </cell>
          <cell r="O449">
            <v>0</v>
          </cell>
          <cell r="P449">
            <v>0</v>
          </cell>
          <cell r="Q449">
            <v>2</v>
          </cell>
          <cell r="R449">
            <v>1.0743801652892562</v>
          </cell>
          <cell r="S449">
            <v>0.1</v>
          </cell>
          <cell r="T449">
            <v>0</v>
          </cell>
          <cell r="U449">
            <v>0.5</v>
          </cell>
          <cell r="V449">
            <v>0</v>
          </cell>
          <cell r="W449">
            <v>4.2975206611570247</v>
          </cell>
          <cell r="X449">
            <v>0.42975206611570249</v>
          </cell>
          <cell r="Y449">
            <v>0</v>
          </cell>
          <cell r="Z449">
            <v>2.1487603305785123</v>
          </cell>
          <cell r="AA449">
            <v>0</v>
          </cell>
          <cell r="AB449">
            <v>6.8760330578512399</v>
          </cell>
          <cell r="AC449">
            <v>1.1787485242030697</v>
          </cell>
          <cell r="AD449">
            <v>4.7272727272727275</v>
          </cell>
          <cell r="AE449">
            <v>2.1487603305785123</v>
          </cell>
        </row>
        <row r="450">
          <cell r="A450">
            <v>9350</v>
          </cell>
          <cell r="C450" t="str">
            <v>Motxil·la tractaments</v>
          </cell>
          <cell r="E450" t="str">
            <v>90 JARDINES</v>
          </cell>
          <cell r="F450">
            <v>2</v>
          </cell>
          <cell r="G450">
            <v>561.6</v>
          </cell>
          <cell r="H450">
            <v>2</v>
          </cell>
          <cell r="I450">
            <v>281</v>
          </cell>
          <cell r="J450">
            <v>0.05</v>
          </cell>
          <cell r="K450">
            <v>3.7804999999999998E-2</v>
          </cell>
          <cell r="L450">
            <v>21.231287999999999</v>
          </cell>
          <cell r="O450">
            <v>302.23128800000001</v>
          </cell>
          <cell r="P450">
            <v>0</v>
          </cell>
          <cell r="Q450">
            <v>0.5</v>
          </cell>
          <cell r="R450">
            <v>0.93156876179486259</v>
          </cell>
          <cell r="S450">
            <v>0.1</v>
          </cell>
          <cell r="T450">
            <v>0</v>
          </cell>
          <cell r="U450">
            <v>0.5</v>
          </cell>
          <cell r="V450">
            <v>0</v>
          </cell>
          <cell r="W450">
            <v>0.93156876179486259</v>
          </cell>
          <cell r="X450">
            <v>9.3156876179486259E-2</v>
          </cell>
          <cell r="Y450">
            <v>0</v>
          </cell>
          <cell r="Z450">
            <v>0.46578438089743129</v>
          </cell>
          <cell r="AA450">
            <v>0</v>
          </cell>
          <cell r="AB450">
            <v>1.4905100188717801</v>
          </cell>
          <cell r="AC450">
            <v>0.25551600323516233</v>
          </cell>
          <cell r="AD450">
            <v>1.0247256379743488</v>
          </cell>
          <cell r="AE450">
            <v>0.46578438089743129</v>
          </cell>
        </row>
        <row r="451">
          <cell r="A451">
            <v>9355</v>
          </cell>
          <cell r="C451" t="str">
            <v>Equipo Tratamientos MATABI</v>
          </cell>
          <cell r="E451" t="str">
            <v>90 JARDINES</v>
          </cell>
          <cell r="F451">
            <v>2</v>
          </cell>
          <cell r="H451">
            <v>2</v>
          </cell>
          <cell r="I451">
            <v>0</v>
          </cell>
          <cell r="J451">
            <v>0.05</v>
          </cell>
          <cell r="K451">
            <v>3.7804999999999998E-2</v>
          </cell>
          <cell r="L451">
            <v>0</v>
          </cell>
          <cell r="O451">
            <v>0</v>
          </cell>
          <cell r="P451">
            <v>0</v>
          </cell>
          <cell r="Q451">
            <v>0.5</v>
          </cell>
          <cell r="R451">
            <v>0.93156876179486259</v>
          </cell>
          <cell r="S451">
            <v>0.1</v>
          </cell>
          <cell r="T451">
            <v>0</v>
          </cell>
          <cell r="U451">
            <v>0.5</v>
          </cell>
          <cell r="V451">
            <v>0</v>
          </cell>
          <cell r="W451">
            <v>0.93156876179486259</v>
          </cell>
          <cell r="X451">
            <v>9.3156876179486259E-2</v>
          </cell>
          <cell r="Y451">
            <v>0</v>
          </cell>
          <cell r="Z451">
            <v>0.46578438089743129</v>
          </cell>
          <cell r="AA451">
            <v>0</v>
          </cell>
          <cell r="AB451">
            <v>1.4905100188717801</v>
          </cell>
          <cell r="AC451">
            <v>0.25551600323516233</v>
          </cell>
          <cell r="AD451">
            <v>1.0247256379743488</v>
          </cell>
          <cell r="AE451">
            <v>0.46578438089743129</v>
          </cell>
        </row>
        <row r="452">
          <cell r="A452">
            <v>9360</v>
          </cell>
          <cell r="C452" t="str">
            <v>Minitractor de siega JD Serie LT 16CV (97 y 107cm)</v>
          </cell>
          <cell r="E452" t="str">
            <v>90 JARDINES</v>
          </cell>
          <cell r="F452">
            <v>2</v>
          </cell>
          <cell r="H452">
            <v>4</v>
          </cell>
          <cell r="I452">
            <v>0</v>
          </cell>
          <cell r="J452">
            <v>0.05</v>
          </cell>
          <cell r="K452">
            <v>3.2011999999999999E-2</v>
          </cell>
          <cell r="L452">
            <v>0</v>
          </cell>
          <cell r="M452">
            <v>502</v>
          </cell>
          <cell r="O452">
            <v>502</v>
          </cell>
          <cell r="P452">
            <v>502</v>
          </cell>
          <cell r="Q452">
            <v>2</v>
          </cell>
          <cell r="R452">
            <v>1.0743801652892562</v>
          </cell>
          <cell r="S452">
            <v>0.15</v>
          </cell>
          <cell r="T452">
            <v>0.2</v>
          </cell>
          <cell r="U452">
            <v>0.5</v>
          </cell>
          <cell r="V452">
            <v>1</v>
          </cell>
          <cell r="W452">
            <v>4.2975206611570247</v>
          </cell>
          <cell r="X452">
            <v>0.64462809917355368</v>
          </cell>
          <cell r="Y452">
            <v>0.85950413223140498</v>
          </cell>
          <cell r="Z452">
            <v>2.1487603305785123</v>
          </cell>
          <cell r="AA452">
            <v>1</v>
          </cell>
          <cell r="AB452">
            <v>8.9504132231404956</v>
          </cell>
          <cell r="AC452">
            <v>1.5343565525383707</v>
          </cell>
          <cell r="AD452">
            <v>4.9421487603305785</v>
          </cell>
          <cell r="AE452">
            <v>4.0082644628099171</v>
          </cell>
        </row>
        <row r="453">
          <cell r="A453">
            <v>9365</v>
          </cell>
          <cell r="C453" t="str">
            <v>Minitractor de siega J.D. Serie X 24CV (122-158cm)</v>
          </cell>
          <cell r="E453" t="str">
            <v>90 JARDINES</v>
          </cell>
          <cell r="F453">
            <v>5</v>
          </cell>
          <cell r="G453">
            <v>16146</v>
          </cell>
          <cell r="H453">
            <v>8</v>
          </cell>
          <cell r="I453">
            <v>2018</v>
          </cell>
          <cell r="J453">
            <v>0.05</v>
          </cell>
          <cell r="K453">
            <v>2.9721999999999998E-2</v>
          </cell>
          <cell r="L453">
            <v>479.891412</v>
          </cell>
          <cell r="M453">
            <v>502</v>
          </cell>
          <cell r="O453">
            <v>2999.8914119999999</v>
          </cell>
          <cell r="P453">
            <v>502</v>
          </cell>
          <cell r="Q453">
            <v>2</v>
          </cell>
          <cell r="R453">
            <v>1.0743801652892562</v>
          </cell>
          <cell r="S453">
            <v>0.15</v>
          </cell>
          <cell r="T453">
            <v>0.2</v>
          </cell>
          <cell r="U453">
            <v>0.5</v>
          </cell>
          <cell r="V453">
            <v>0</v>
          </cell>
          <cell r="W453">
            <v>10.743801652892561</v>
          </cell>
          <cell r="X453">
            <v>1.611570247933884</v>
          </cell>
          <cell r="Y453">
            <v>2.1487603305785123</v>
          </cell>
          <cell r="Z453">
            <v>5.3719008264462804</v>
          </cell>
          <cell r="AA453">
            <v>0</v>
          </cell>
          <cell r="AB453">
            <v>19.876033057851238</v>
          </cell>
          <cell r="AC453">
            <v>3.4073199527744982</v>
          </cell>
          <cell r="AD453">
            <v>12.355371900826444</v>
          </cell>
          <cell r="AE453">
            <v>7.5206611570247928</v>
          </cell>
        </row>
        <row r="454">
          <cell r="A454">
            <v>9370</v>
          </cell>
          <cell r="C454" t="str">
            <v>Minitractor de siega J.D. 1445 31CV 183cm</v>
          </cell>
          <cell r="E454" t="str">
            <v>90 JARDINES</v>
          </cell>
          <cell r="F454">
            <v>5</v>
          </cell>
          <cell r="H454">
            <v>8</v>
          </cell>
          <cell r="I454">
            <v>0</v>
          </cell>
          <cell r="J454">
            <v>0.05</v>
          </cell>
          <cell r="K454">
            <v>2.9721999999999998E-2</v>
          </cell>
          <cell r="L454">
            <v>0</v>
          </cell>
          <cell r="M454">
            <v>502</v>
          </cell>
          <cell r="O454">
            <v>502</v>
          </cell>
          <cell r="P454">
            <v>502</v>
          </cell>
          <cell r="Q454">
            <v>2</v>
          </cell>
          <cell r="R454">
            <v>1.0743801652892562</v>
          </cell>
          <cell r="S454">
            <v>0.15</v>
          </cell>
          <cell r="T454">
            <v>0.2</v>
          </cell>
          <cell r="U454">
            <v>0.5</v>
          </cell>
          <cell r="V454">
            <v>0</v>
          </cell>
          <cell r="W454">
            <v>10.743801652892561</v>
          </cell>
          <cell r="X454">
            <v>1.611570247933884</v>
          </cell>
          <cell r="Y454">
            <v>2.1487603305785123</v>
          </cell>
          <cell r="Z454">
            <v>5.3719008264462804</v>
          </cell>
          <cell r="AA454">
            <v>0</v>
          </cell>
          <cell r="AB454">
            <v>19.876033057851238</v>
          </cell>
          <cell r="AC454">
            <v>3.4073199527744982</v>
          </cell>
          <cell r="AD454">
            <v>12.355371900826444</v>
          </cell>
          <cell r="AE454">
            <v>7.5206611570247928</v>
          </cell>
        </row>
        <row r="455">
          <cell r="A455">
            <v>9375</v>
          </cell>
          <cell r="C455" t="str">
            <v>Minitractor de siega HIDRO 100cm</v>
          </cell>
          <cell r="E455" t="str">
            <v>90 JARDINES</v>
          </cell>
          <cell r="F455">
            <v>5</v>
          </cell>
          <cell r="G455">
            <v>7350</v>
          </cell>
          <cell r="H455">
            <v>8</v>
          </cell>
          <cell r="I455">
            <v>919</v>
          </cell>
          <cell r="J455">
            <v>0.05</v>
          </cell>
          <cell r="K455">
            <v>2.9721999999999998E-2</v>
          </cell>
          <cell r="L455">
            <v>218.45669999999998</v>
          </cell>
          <cell r="M455">
            <v>502</v>
          </cell>
          <cell r="O455">
            <v>1639.4567</v>
          </cell>
          <cell r="P455">
            <v>502</v>
          </cell>
          <cell r="Q455">
            <v>2</v>
          </cell>
          <cell r="R455">
            <v>1.0743801652892562</v>
          </cell>
          <cell r="S455">
            <v>0.15</v>
          </cell>
          <cell r="T455">
            <v>0.2</v>
          </cell>
          <cell r="U455">
            <v>0.5</v>
          </cell>
          <cell r="V455">
            <v>0</v>
          </cell>
          <cell r="W455">
            <v>10.743801652892561</v>
          </cell>
          <cell r="X455">
            <v>1.611570247933884</v>
          </cell>
          <cell r="Y455">
            <v>2.1487603305785123</v>
          </cell>
          <cell r="Z455">
            <v>5.3719008264462804</v>
          </cell>
          <cell r="AA455">
            <v>0</v>
          </cell>
          <cell r="AB455">
            <v>19.876033057851238</v>
          </cell>
          <cell r="AC455">
            <v>3.4073199527744982</v>
          </cell>
          <cell r="AD455">
            <v>12.355371900826444</v>
          </cell>
          <cell r="AE455">
            <v>7.5206611570247928</v>
          </cell>
        </row>
        <row r="456">
          <cell r="A456">
            <v>9380</v>
          </cell>
          <cell r="C456" t="str">
            <v>Minitractor de siega ATTILA 95cm</v>
          </cell>
          <cell r="E456" t="str">
            <v>90 JARDINES</v>
          </cell>
          <cell r="F456">
            <v>5</v>
          </cell>
          <cell r="H456">
            <v>8</v>
          </cell>
          <cell r="I456">
            <v>0</v>
          </cell>
          <cell r="J456">
            <v>0.05</v>
          </cell>
          <cell r="K456">
            <v>2.9721999999999998E-2</v>
          </cell>
          <cell r="L456">
            <v>0</v>
          </cell>
          <cell r="M456">
            <v>502</v>
          </cell>
          <cell r="O456">
            <v>502</v>
          </cell>
          <cell r="P456">
            <v>502</v>
          </cell>
          <cell r="Q456">
            <v>2</v>
          </cell>
          <cell r="R456">
            <v>1.0743801652892562</v>
          </cell>
          <cell r="S456">
            <v>0.15</v>
          </cell>
          <cell r="T456">
            <v>0.2</v>
          </cell>
          <cell r="U456">
            <v>0.5</v>
          </cell>
          <cell r="V456">
            <v>0</v>
          </cell>
          <cell r="W456">
            <v>10.743801652892561</v>
          </cell>
          <cell r="X456">
            <v>1.611570247933884</v>
          </cell>
          <cell r="Y456">
            <v>2.1487603305785123</v>
          </cell>
          <cell r="Z456">
            <v>5.3719008264462804</v>
          </cell>
          <cell r="AA456">
            <v>0</v>
          </cell>
          <cell r="AB456">
            <v>19.876033057851238</v>
          </cell>
          <cell r="AC456">
            <v>3.4073199527744982</v>
          </cell>
          <cell r="AD456">
            <v>12.355371900826444</v>
          </cell>
          <cell r="AE456">
            <v>7.5206611570247928</v>
          </cell>
        </row>
        <row r="457">
          <cell r="A457">
            <v>9385</v>
          </cell>
          <cell r="C457" t="str">
            <v>Minitractor de siega TORO 228D 157cm</v>
          </cell>
          <cell r="E457" t="str">
            <v>90 JARDINES</v>
          </cell>
          <cell r="F457">
            <v>5</v>
          </cell>
          <cell r="H457">
            <v>8</v>
          </cell>
          <cell r="I457">
            <v>0</v>
          </cell>
          <cell r="J457">
            <v>0.05</v>
          </cell>
          <cell r="K457">
            <v>2.9721999999999998E-2</v>
          </cell>
          <cell r="L457">
            <v>0</v>
          </cell>
          <cell r="M457">
            <v>502</v>
          </cell>
          <cell r="O457">
            <v>502</v>
          </cell>
          <cell r="P457">
            <v>502</v>
          </cell>
          <cell r="Q457">
            <v>2</v>
          </cell>
          <cell r="R457">
            <v>1.0743801652892562</v>
          </cell>
          <cell r="S457">
            <v>0.15</v>
          </cell>
          <cell r="T457">
            <v>0.2</v>
          </cell>
          <cell r="U457">
            <v>0.5</v>
          </cell>
          <cell r="V457">
            <v>0</v>
          </cell>
          <cell r="W457">
            <v>10.743801652892561</v>
          </cell>
          <cell r="X457">
            <v>1.611570247933884</v>
          </cell>
          <cell r="Y457">
            <v>2.1487603305785123</v>
          </cell>
          <cell r="Z457">
            <v>5.3719008264462804</v>
          </cell>
          <cell r="AA457">
            <v>0</v>
          </cell>
          <cell r="AB457">
            <v>19.876033057851238</v>
          </cell>
          <cell r="AC457">
            <v>3.4073199527744982</v>
          </cell>
          <cell r="AD457">
            <v>12.355371900826444</v>
          </cell>
          <cell r="AE457">
            <v>7.5206611570247928</v>
          </cell>
        </row>
        <row r="458">
          <cell r="A458">
            <v>9390</v>
          </cell>
          <cell r="C458" t="str">
            <v>Minitractor de siega TORO 523DXI 122cm</v>
          </cell>
          <cell r="E458" t="str">
            <v>90 JARDINES</v>
          </cell>
          <cell r="F458">
            <v>5</v>
          </cell>
          <cell r="H458">
            <v>8</v>
          </cell>
          <cell r="I458">
            <v>0</v>
          </cell>
          <cell r="J458">
            <v>0.05</v>
          </cell>
          <cell r="K458">
            <v>2.9721999999999998E-2</v>
          </cell>
          <cell r="L458">
            <v>0</v>
          </cell>
          <cell r="M458">
            <v>502</v>
          </cell>
          <cell r="O458">
            <v>502</v>
          </cell>
          <cell r="P458">
            <v>502</v>
          </cell>
          <cell r="Q458">
            <v>2</v>
          </cell>
          <cell r="R458">
            <v>1.0743801652892562</v>
          </cell>
          <cell r="S458">
            <v>0.15</v>
          </cell>
          <cell r="T458">
            <v>0.2</v>
          </cell>
          <cell r="U458">
            <v>0.5</v>
          </cell>
          <cell r="V458">
            <v>0</v>
          </cell>
          <cell r="W458">
            <v>10.743801652892561</v>
          </cell>
          <cell r="X458">
            <v>1.611570247933884</v>
          </cell>
          <cell r="Y458">
            <v>2.1487603305785123</v>
          </cell>
          <cell r="Z458">
            <v>5.3719008264462804</v>
          </cell>
          <cell r="AA458">
            <v>0</v>
          </cell>
          <cell r="AB458">
            <v>19.876033057851238</v>
          </cell>
          <cell r="AC458">
            <v>3.4073199527744982</v>
          </cell>
          <cell r="AD458">
            <v>12.355371900826444</v>
          </cell>
          <cell r="AE458">
            <v>7.5206611570247928</v>
          </cell>
        </row>
        <row r="459">
          <cell r="A459">
            <v>9395</v>
          </cell>
          <cell r="C459" t="str">
            <v>Plataforma de siega HUSTLER 22,8CV</v>
          </cell>
          <cell r="E459" t="str">
            <v>90 JARDINES</v>
          </cell>
          <cell r="F459">
            <v>5</v>
          </cell>
          <cell r="H459">
            <v>8</v>
          </cell>
          <cell r="I459">
            <v>0</v>
          </cell>
          <cell r="J459">
            <v>0.05</v>
          </cell>
          <cell r="K459">
            <v>2.9721999999999998E-2</v>
          </cell>
          <cell r="L459">
            <v>0</v>
          </cell>
          <cell r="M459">
            <v>502</v>
          </cell>
          <cell r="O459">
            <v>502</v>
          </cell>
          <cell r="P459">
            <v>502</v>
          </cell>
          <cell r="Q459">
            <v>2</v>
          </cell>
          <cell r="R459">
            <v>1.0743801652892562</v>
          </cell>
          <cell r="S459">
            <v>0.15</v>
          </cell>
          <cell r="T459">
            <v>0.2</v>
          </cell>
          <cell r="U459">
            <v>0.5</v>
          </cell>
          <cell r="V459">
            <v>1</v>
          </cell>
          <cell r="W459">
            <v>10.743801652892561</v>
          </cell>
          <cell r="X459">
            <v>1.611570247933884</v>
          </cell>
          <cell r="Y459">
            <v>2.1487603305785123</v>
          </cell>
          <cell r="Z459">
            <v>5.3719008264462804</v>
          </cell>
          <cell r="AA459">
            <v>1</v>
          </cell>
          <cell r="AB459">
            <v>20.876033057851238</v>
          </cell>
          <cell r="AC459">
            <v>3.5787485242030694</v>
          </cell>
          <cell r="AD459">
            <v>12.355371900826444</v>
          </cell>
          <cell r="AE459">
            <v>8.5206611570247937</v>
          </cell>
        </row>
        <row r="460">
          <cell r="A460">
            <v>9400</v>
          </cell>
          <cell r="C460" t="str">
            <v xml:space="preserve">Tractor desbrozador ATTILA </v>
          </cell>
          <cell r="E460" t="str">
            <v>90 JARDINES</v>
          </cell>
          <cell r="F460">
            <v>5</v>
          </cell>
          <cell r="H460">
            <v>8</v>
          </cell>
          <cell r="I460">
            <v>0</v>
          </cell>
          <cell r="J460">
            <v>0.05</v>
          </cell>
          <cell r="K460">
            <v>2.9721999999999998E-2</v>
          </cell>
          <cell r="L460">
            <v>0</v>
          </cell>
          <cell r="M460">
            <v>502</v>
          </cell>
          <cell r="O460">
            <v>502</v>
          </cell>
          <cell r="P460">
            <v>502</v>
          </cell>
          <cell r="Q460">
            <v>4</v>
          </cell>
          <cell r="R460">
            <v>1.0743801652892562</v>
          </cell>
          <cell r="S460">
            <v>0.15</v>
          </cell>
          <cell r="T460">
            <v>0.2</v>
          </cell>
          <cell r="U460">
            <v>0.5</v>
          </cell>
          <cell r="V460">
            <v>0</v>
          </cell>
          <cell r="W460">
            <v>21.487603305785122</v>
          </cell>
          <cell r="X460">
            <v>3.2231404958677681</v>
          </cell>
          <cell r="Y460">
            <v>4.2975206611570247</v>
          </cell>
          <cell r="Z460">
            <v>10.743801652892561</v>
          </cell>
          <cell r="AA460">
            <v>0</v>
          </cell>
          <cell r="AB460">
            <v>39.752066115702476</v>
          </cell>
          <cell r="AC460">
            <v>6.8146399055489963</v>
          </cell>
          <cell r="AD460">
            <v>24.710743801652889</v>
          </cell>
          <cell r="AE460">
            <v>15.041322314049586</v>
          </cell>
        </row>
        <row r="461">
          <cell r="A461">
            <v>9405</v>
          </cell>
          <cell r="C461" t="str">
            <v>Tractor New Holland</v>
          </cell>
          <cell r="E461" t="str">
            <v>90 JARDINES</v>
          </cell>
          <cell r="F461">
            <v>5</v>
          </cell>
          <cell r="G461">
            <v>58800</v>
          </cell>
          <cell r="H461">
            <v>8</v>
          </cell>
          <cell r="I461">
            <v>7350</v>
          </cell>
          <cell r="J461">
            <v>0.05</v>
          </cell>
          <cell r="K461">
            <v>2.9721999999999998E-2</v>
          </cell>
          <cell r="L461">
            <v>1747.6535999999999</v>
          </cell>
          <cell r="M461">
            <v>1405</v>
          </cell>
          <cell r="O461">
            <v>10502.6536</v>
          </cell>
          <cell r="P461">
            <v>1405</v>
          </cell>
          <cell r="Q461">
            <v>8</v>
          </cell>
          <cell r="R461">
            <v>1.0743801652892562</v>
          </cell>
          <cell r="S461">
            <v>0.15</v>
          </cell>
          <cell r="T461">
            <v>0.2</v>
          </cell>
          <cell r="U461">
            <v>0.5</v>
          </cell>
          <cell r="V461">
            <v>0</v>
          </cell>
          <cell r="W461">
            <v>42.975206611570243</v>
          </cell>
          <cell r="X461">
            <v>6.4462809917355361</v>
          </cell>
          <cell r="Y461">
            <v>8.5950413223140494</v>
          </cell>
          <cell r="Z461">
            <v>21.487603305785122</v>
          </cell>
          <cell r="AA461">
            <v>0</v>
          </cell>
          <cell r="AB461">
            <v>79.504132231404952</v>
          </cell>
          <cell r="AC461">
            <v>13.629279811097993</v>
          </cell>
          <cell r="AD461">
            <v>49.421487603305778</v>
          </cell>
          <cell r="AE461">
            <v>30.082644628099171</v>
          </cell>
        </row>
        <row r="462">
          <cell r="A462">
            <v>9410</v>
          </cell>
          <cell r="C462" t="str">
            <v>Miniretro más accesorios BOBCAT 753</v>
          </cell>
          <cell r="E462" t="str">
            <v>90 JARDINES</v>
          </cell>
          <cell r="F462">
            <v>15</v>
          </cell>
          <cell r="H462">
            <v>8</v>
          </cell>
          <cell r="I462">
            <v>0</v>
          </cell>
          <cell r="J462">
            <v>0.05</v>
          </cell>
          <cell r="K462">
            <v>2.9721999999999998E-2</v>
          </cell>
          <cell r="L462">
            <v>0</v>
          </cell>
          <cell r="M462">
            <v>626</v>
          </cell>
          <cell r="O462">
            <v>626</v>
          </cell>
          <cell r="P462">
            <v>626</v>
          </cell>
          <cell r="Q462">
            <v>0.15</v>
          </cell>
          <cell r="R462">
            <v>1.0743801652892562</v>
          </cell>
          <cell r="S462">
            <v>0.15</v>
          </cell>
          <cell r="T462">
            <v>0.2</v>
          </cell>
          <cell r="U462">
            <v>0.5</v>
          </cell>
          <cell r="V462">
            <v>0</v>
          </cell>
          <cell r="W462">
            <v>2.4173553719008263</v>
          </cell>
          <cell r="X462">
            <v>0.36260330578512395</v>
          </cell>
          <cell r="Y462">
            <v>0.48347107438016529</v>
          </cell>
          <cell r="Z462">
            <v>1.2086776859504131</v>
          </cell>
          <cell r="AA462">
            <v>0</v>
          </cell>
          <cell r="AB462">
            <v>4.4721074380165291</v>
          </cell>
          <cell r="AC462">
            <v>0.76664698937426212</v>
          </cell>
          <cell r="AD462">
            <v>2.7799586776859502</v>
          </cell>
          <cell r="AE462">
            <v>1.6921487603305785</v>
          </cell>
        </row>
        <row r="463">
          <cell r="A463">
            <v>9415</v>
          </cell>
          <cell r="C463" t="str">
            <v>Remolc</v>
          </cell>
          <cell r="E463" t="str">
            <v>90 JARDINES</v>
          </cell>
          <cell r="G463">
            <v>15000</v>
          </cell>
          <cell r="H463">
            <v>8</v>
          </cell>
          <cell r="I463">
            <v>1875</v>
          </cell>
          <cell r="J463">
            <v>0.05</v>
          </cell>
          <cell r="K463">
            <v>2.9721999999999998E-2</v>
          </cell>
          <cell r="L463">
            <v>445.83</v>
          </cell>
          <cell r="O463">
            <v>2320.83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</row>
        <row r="464">
          <cell r="A464">
            <v>9416</v>
          </cell>
          <cell r="C464" t="str">
            <v>Màquina neteja platges CANICAS P-160</v>
          </cell>
          <cell r="E464" t="str">
            <v>90 JARDINES</v>
          </cell>
          <cell r="G464">
            <v>72000</v>
          </cell>
          <cell r="H464">
            <v>8</v>
          </cell>
          <cell r="I464">
            <v>9000</v>
          </cell>
          <cell r="J464">
            <v>0.05</v>
          </cell>
          <cell r="K464">
            <v>2.9721999999999998E-2</v>
          </cell>
          <cell r="L464">
            <v>2139.9839999999999</v>
          </cell>
          <cell r="O464">
            <v>11139.984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1.9726027397260273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1.9726027397260273</v>
          </cell>
          <cell r="AB464">
            <v>1.9726027397260273</v>
          </cell>
          <cell r="AC464">
            <v>0.338160469667319</v>
          </cell>
          <cell r="AD464">
            <v>0</v>
          </cell>
          <cell r="AE464">
            <v>1.9726027397260273</v>
          </cell>
        </row>
        <row r="465">
          <cell r="A465">
            <v>9417</v>
          </cell>
          <cell r="C465" t="str">
            <v>Màquina neteja platges CANICAS T-170</v>
          </cell>
          <cell r="E465" t="str">
            <v>90 JARDINES</v>
          </cell>
          <cell r="G465">
            <v>72000</v>
          </cell>
          <cell r="H465">
            <v>8</v>
          </cell>
          <cell r="I465">
            <v>9000</v>
          </cell>
          <cell r="J465">
            <v>0.05</v>
          </cell>
          <cell r="K465">
            <v>2.9721999999999998E-2</v>
          </cell>
          <cell r="L465">
            <v>2139.9839999999999</v>
          </cell>
          <cell r="O465">
            <v>11139.984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1.9726027397260273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1.9726027397260273</v>
          </cell>
          <cell r="AB465">
            <v>1.9726027397260273</v>
          </cell>
          <cell r="AC465">
            <v>0.338160469667319</v>
          </cell>
          <cell r="AD465">
            <v>0</v>
          </cell>
          <cell r="AE465">
            <v>1.9726027397260273</v>
          </cell>
        </row>
        <row r="466">
          <cell r="A466">
            <v>9418</v>
          </cell>
          <cell r="C466" t="str">
            <v>Màquina neteja platges Beach Tech 2800</v>
          </cell>
          <cell r="E466" t="str">
            <v>90 JARDINES</v>
          </cell>
          <cell r="G466">
            <v>72000</v>
          </cell>
          <cell r="H466">
            <v>8</v>
          </cell>
          <cell r="I466">
            <v>9000</v>
          </cell>
          <cell r="J466">
            <v>0.05</v>
          </cell>
          <cell r="K466">
            <v>2.9721999999999998E-2</v>
          </cell>
          <cell r="L466">
            <v>2139.9839999999999</v>
          </cell>
          <cell r="O466">
            <v>11139.984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1.9726027397260273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1.9726027397260273</v>
          </cell>
          <cell r="AB466">
            <v>1.9726027397260273</v>
          </cell>
          <cell r="AC466">
            <v>0.338160469667319</v>
          </cell>
          <cell r="AD466">
            <v>0</v>
          </cell>
          <cell r="AE466">
            <v>1.9726027397260273</v>
          </cell>
        </row>
        <row r="467">
          <cell r="A467">
            <v>9419</v>
          </cell>
          <cell r="C467" t="str">
            <v>Màquina neteja platges Beach Tech 3000</v>
          </cell>
          <cell r="E467" t="str">
            <v>90 JARDINES</v>
          </cell>
          <cell r="G467">
            <v>72000</v>
          </cell>
          <cell r="H467">
            <v>8</v>
          </cell>
          <cell r="I467">
            <v>9000</v>
          </cell>
          <cell r="J467">
            <v>0.05</v>
          </cell>
          <cell r="K467">
            <v>2.9721999999999998E-2</v>
          </cell>
          <cell r="L467">
            <v>2139.9839999999999</v>
          </cell>
          <cell r="O467">
            <v>11139.984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1.9726027397260273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1.9726027397260273</v>
          </cell>
          <cell r="AB467">
            <v>1.9726027397260273</v>
          </cell>
          <cell r="AC467">
            <v>0.338160469667319</v>
          </cell>
          <cell r="AD467">
            <v>0</v>
          </cell>
          <cell r="AE467">
            <v>1.9726027397260273</v>
          </cell>
        </row>
        <row r="468">
          <cell r="A468">
            <v>9420</v>
          </cell>
          <cell r="C468" t="str">
            <v>Remolque arrastrado TOGO 1000Kg</v>
          </cell>
          <cell r="E468" t="str">
            <v>90 JARDINES</v>
          </cell>
          <cell r="H468">
            <v>8</v>
          </cell>
          <cell r="I468">
            <v>0</v>
          </cell>
          <cell r="J468">
            <v>0.05</v>
          </cell>
          <cell r="K468">
            <v>2.9721999999999998E-2</v>
          </cell>
          <cell r="L468">
            <v>0</v>
          </cell>
          <cell r="O468">
            <v>0</v>
          </cell>
          <cell r="P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</row>
        <row r="469">
          <cell r="A469">
            <v>9425</v>
          </cell>
          <cell r="C469" t="str">
            <v>Herramienta duradera</v>
          </cell>
          <cell r="E469" t="str">
            <v>90 JARDINES</v>
          </cell>
          <cell r="H469">
            <v>8</v>
          </cell>
          <cell r="I469">
            <v>0</v>
          </cell>
          <cell r="J469">
            <v>0.05</v>
          </cell>
          <cell r="K469">
            <v>2.9721999999999998E-2</v>
          </cell>
          <cell r="L469">
            <v>0</v>
          </cell>
          <cell r="O469">
            <v>0</v>
          </cell>
          <cell r="P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</row>
        <row r="470">
          <cell r="A470">
            <v>9430</v>
          </cell>
          <cell r="C470" t="str">
            <v>Productes abonat</v>
          </cell>
          <cell r="E470" t="str">
            <v>90 JARDINES</v>
          </cell>
          <cell r="H470">
            <v>1</v>
          </cell>
          <cell r="I470">
            <v>0</v>
          </cell>
          <cell r="J470">
            <v>0.05</v>
          </cell>
          <cell r="K470">
            <v>0.05</v>
          </cell>
          <cell r="L470">
            <v>0</v>
          </cell>
          <cell r="O470">
            <v>0</v>
          </cell>
          <cell r="P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50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50</v>
          </cell>
          <cell r="AB470">
            <v>50</v>
          </cell>
          <cell r="AC470">
            <v>8.5714285714285712</v>
          </cell>
          <cell r="AD470">
            <v>0</v>
          </cell>
          <cell r="AE470">
            <v>50</v>
          </cell>
        </row>
        <row r="471">
          <cell r="A471">
            <v>9435</v>
          </cell>
          <cell r="C471" t="str">
            <v>Productes herbicides</v>
          </cell>
          <cell r="E471" t="str">
            <v>90 JARDINES</v>
          </cell>
          <cell r="H471">
            <v>1</v>
          </cell>
          <cell r="I471">
            <v>0</v>
          </cell>
          <cell r="J471">
            <v>0.05</v>
          </cell>
          <cell r="K471">
            <v>0.05</v>
          </cell>
          <cell r="L471">
            <v>0</v>
          </cell>
          <cell r="O471">
            <v>0</v>
          </cell>
          <cell r="P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50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50</v>
          </cell>
          <cell r="AB471">
            <v>50</v>
          </cell>
          <cell r="AC471">
            <v>8.5714285714285712</v>
          </cell>
          <cell r="AD471">
            <v>0</v>
          </cell>
          <cell r="AE471">
            <v>50</v>
          </cell>
        </row>
        <row r="472">
          <cell r="A472">
            <v>9440</v>
          </cell>
          <cell r="C472" t="str">
            <v>Productes fitosanitaris</v>
          </cell>
          <cell r="E472" t="str">
            <v>90 JARDINES</v>
          </cell>
          <cell r="H472">
            <v>1</v>
          </cell>
          <cell r="I472">
            <v>0</v>
          </cell>
          <cell r="J472">
            <v>0.05</v>
          </cell>
          <cell r="K472">
            <v>0.05</v>
          </cell>
          <cell r="L472">
            <v>0</v>
          </cell>
          <cell r="O472">
            <v>0</v>
          </cell>
          <cell r="P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50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50</v>
          </cell>
          <cell r="AB472">
            <v>50</v>
          </cell>
          <cell r="AC472">
            <v>8.5714285714285712</v>
          </cell>
          <cell r="AD472">
            <v>0</v>
          </cell>
          <cell r="AE472">
            <v>50</v>
          </cell>
        </row>
        <row r="473">
          <cell r="A473">
            <v>9445</v>
          </cell>
          <cell r="C473" t="str">
            <v>Llavors</v>
          </cell>
          <cell r="E473" t="str">
            <v>90 JARDINES</v>
          </cell>
          <cell r="H473">
            <v>1</v>
          </cell>
          <cell r="I473">
            <v>0</v>
          </cell>
          <cell r="J473">
            <v>0.05</v>
          </cell>
          <cell r="K473">
            <v>0.05</v>
          </cell>
          <cell r="L473">
            <v>0</v>
          </cell>
          <cell r="O473">
            <v>0</v>
          </cell>
          <cell r="P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50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50</v>
          </cell>
          <cell r="AB473">
            <v>50</v>
          </cell>
          <cell r="AC473">
            <v>8.5714285714285712</v>
          </cell>
          <cell r="AD473">
            <v>0</v>
          </cell>
          <cell r="AE473">
            <v>50</v>
          </cell>
        </row>
        <row r="474">
          <cell r="A474">
            <v>9450</v>
          </cell>
          <cell r="C474" t="str">
            <v xml:space="preserve">Flor </v>
          </cell>
          <cell r="E474" t="str">
            <v>90 JARDINES</v>
          </cell>
          <cell r="H474">
            <v>1</v>
          </cell>
          <cell r="I474">
            <v>0</v>
          </cell>
          <cell r="J474">
            <v>0.05</v>
          </cell>
          <cell r="K474">
            <v>0.05</v>
          </cell>
          <cell r="L474">
            <v>0</v>
          </cell>
          <cell r="O474">
            <v>0</v>
          </cell>
          <cell r="P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50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50</v>
          </cell>
          <cell r="AB474">
            <v>50</v>
          </cell>
          <cell r="AC474">
            <v>8.5714285714285712</v>
          </cell>
          <cell r="AD474">
            <v>0</v>
          </cell>
          <cell r="AE474">
            <v>50</v>
          </cell>
        </row>
        <row r="475">
          <cell r="A475">
            <v>9455</v>
          </cell>
          <cell r="C475" t="str">
            <v>Planta</v>
          </cell>
          <cell r="E475" t="str">
            <v>90 JARDINES</v>
          </cell>
          <cell r="H475">
            <v>1</v>
          </cell>
          <cell r="I475">
            <v>0</v>
          </cell>
          <cell r="J475">
            <v>0.05</v>
          </cell>
          <cell r="K475">
            <v>0.05</v>
          </cell>
          <cell r="L475">
            <v>0</v>
          </cell>
          <cell r="O475">
            <v>0</v>
          </cell>
          <cell r="P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50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50</v>
          </cell>
          <cell r="AB475">
            <v>50</v>
          </cell>
          <cell r="AC475">
            <v>8.5714285714285712</v>
          </cell>
          <cell r="AD475">
            <v>0</v>
          </cell>
          <cell r="AE475">
            <v>50</v>
          </cell>
        </row>
        <row r="476">
          <cell r="A476">
            <v>9460</v>
          </cell>
          <cell r="C476" t="str">
            <v>Material de riego</v>
          </cell>
          <cell r="E476" t="str">
            <v>90 JARDINES</v>
          </cell>
          <cell r="H476">
            <v>8</v>
          </cell>
          <cell r="I476">
            <v>0</v>
          </cell>
          <cell r="J476">
            <v>0.05</v>
          </cell>
          <cell r="K476">
            <v>2.9721999999999998E-2</v>
          </cell>
          <cell r="L476">
            <v>0</v>
          </cell>
          <cell r="O476">
            <v>0</v>
          </cell>
          <cell r="P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</row>
        <row r="477">
          <cell r="A477">
            <v>9465</v>
          </cell>
          <cell r="C477" t="str">
            <v>Bombas de riego</v>
          </cell>
          <cell r="E477" t="str">
            <v>90 JARDINES</v>
          </cell>
          <cell r="H477">
            <v>8</v>
          </cell>
          <cell r="I477">
            <v>0</v>
          </cell>
          <cell r="J477">
            <v>0.05</v>
          </cell>
          <cell r="K477">
            <v>2.9721999999999998E-2</v>
          </cell>
          <cell r="L477">
            <v>0</v>
          </cell>
          <cell r="O477">
            <v>0</v>
          </cell>
          <cell r="P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</row>
        <row r="478">
          <cell r="A478">
            <v>9470</v>
          </cell>
          <cell r="C478" t="str">
            <v>Tierra vegetal</v>
          </cell>
          <cell r="E478" t="str">
            <v>90 JARDINES</v>
          </cell>
          <cell r="H478">
            <v>1</v>
          </cell>
          <cell r="I478">
            <v>0</v>
          </cell>
          <cell r="J478">
            <v>0.05</v>
          </cell>
          <cell r="K478">
            <v>0.05</v>
          </cell>
          <cell r="L478">
            <v>0</v>
          </cell>
          <cell r="O478">
            <v>0</v>
          </cell>
          <cell r="P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50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50</v>
          </cell>
          <cell r="AB478">
            <v>50</v>
          </cell>
          <cell r="AC478">
            <v>8.5714285714285712</v>
          </cell>
          <cell r="AD478">
            <v>0</v>
          </cell>
          <cell r="AE478">
            <v>50</v>
          </cell>
        </row>
        <row r="479">
          <cell r="A479">
            <v>9475</v>
          </cell>
          <cell r="C479" t="str">
            <v>Otros áridos</v>
          </cell>
          <cell r="E479" t="str">
            <v>90 JARDINES</v>
          </cell>
          <cell r="H479">
            <v>1</v>
          </cell>
          <cell r="I479">
            <v>0</v>
          </cell>
          <cell r="J479">
            <v>0.05</v>
          </cell>
          <cell r="K479">
            <v>0.05</v>
          </cell>
          <cell r="L479">
            <v>0</v>
          </cell>
          <cell r="O479">
            <v>0</v>
          </cell>
          <cell r="P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</row>
        <row r="480">
          <cell r="A480">
            <v>9480</v>
          </cell>
          <cell r="C480" t="str">
            <v>Vestuario jardinería completo</v>
          </cell>
          <cell r="E480" t="str">
            <v>90 JARDINES</v>
          </cell>
          <cell r="H480">
            <v>1</v>
          </cell>
          <cell r="I480">
            <v>0</v>
          </cell>
          <cell r="J480">
            <v>0.05</v>
          </cell>
          <cell r="K480">
            <v>0.05</v>
          </cell>
          <cell r="L480">
            <v>0</v>
          </cell>
          <cell r="O480">
            <v>0</v>
          </cell>
          <cell r="P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</row>
        <row r="481">
          <cell r="A481">
            <v>9485</v>
          </cell>
          <cell r="C481" t="str">
            <v>Pantalón para desbroce STHIL</v>
          </cell>
          <cell r="E481" t="str">
            <v>90 JARDINES</v>
          </cell>
          <cell r="H481">
            <v>1</v>
          </cell>
          <cell r="I481">
            <v>0</v>
          </cell>
          <cell r="J481">
            <v>0.05</v>
          </cell>
          <cell r="K481">
            <v>0.05</v>
          </cell>
          <cell r="L481">
            <v>0</v>
          </cell>
          <cell r="O481">
            <v>0</v>
          </cell>
          <cell r="P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</row>
        <row r="482">
          <cell r="A482">
            <v>9490</v>
          </cell>
          <cell r="C482" t="str">
            <v>Chaqueta de desbroce STHIL</v>
          </cell>
          <cell r="E482" t="str">
            <v>90 JARDINES</v>
          </cell>
          <cell r="H482">
            <v>1</v>
          </cell>
          <cell r="I482">
            <v>0</v>
          </cell>
          <cell r="J482">
            <v>0.05</v>
          </cell>
          <cell r="K482">
            <v>0.05</v>
          </cell>
          <cell r="L482">
            <v>0</v>
          </cell>
          <cell r="O482">
            <v>0</v>
          </cell>
          <cell r="P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</row>
        <row r="483">
          <cell r="A483">
            <v>9495</v>
          </cell>
          <cell r="C483" t="str">
            <v>Casco completo STHIL</v>
          </cell>
          <cell r="E483" t="str">
            <v>90 JARDINES</v>
          </cell>
          <cell r="H483">
            <v>1</v>
          </cell>
          <cell r="I483">
            <v>0</v>
          </cell>
          <cell r="J483">
            <v>0.05</v>
          </cell>
          <cell r="K483">
            <v>0.05</v>
          </cell>
          <cell r="L483">
            <v>0</v>
          </cell>
          <cell r="O483">
            <v>0</v>
          </cell>
          <cell r="P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</row>
        <row r="484">
          <cell r="A484">
            <v>9500</v>
          </cell>
          <cell r="C484" t="str">
            <v>Pantalla de rejilla con auriculares STHIL</v>
          </cell>
          <cell r="E484" t="str">
            <v>90 JARDINES</v>
          </cell>
          <cell r="H484">
            <v>1</v>
          </cell>
          <cell r="I484">
            <v>0</v>
          </cell>
          <cell r="J484">
            <v>0.05</v>
          </cell>
          <cell r="K484">
            <v>0.05</v>
          </cell>
          <cell r="L484">
            <v>0</v>
          </cell>
          <cell r="O484">
            <v>0</v>
          </cell>
          <cell r="P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</row>
        <row r="485">
          <cell r="A485">
            <v>9505</v>
          </cell>
          <cell r="C485" t="str">
            <v>Arnes de poda</v>
          </cell>
          <cell r="E485" t="str">
            <v>90 JARDINES</v>
          </cell>
          <cell r="H485">
            <v>1</v>
          </cell>
          <cell r="I485">
            <v>0</v>
          </cell>
          <cell r="J485">
            <v>0.05</v>
          </cell>
          <cell r="K485">
            <v>0.05</v>
          </cell>
          <cell r="L485">
            <v>0</v>
          </cell>
          <cell r="O485">
            <v>0</v>
          </cell>
          <cell r="P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</row>
        <row r="486">
          <cell r="A486">
            <v>9510</v>
          </cell>
          <cell r="C486" t="str">
            <v>Vehículo multiusos JD GATOR (4 y 6 ruedas)</v>
          </cell>
          <cell r="E486" t="str">
            <v>90 JARDINES</v>
          </cell>
          <cell r="F486">
            <v>5</v>
          </cell>
          <cell r="H486">
            <v>4</v>
          </cell>
          <cell r="I486">
            <v>0</v>
          </cell>
          <cell r="J486">
            <v>0.05</v>
          </cell>
          <cell r="K486">
            <v>3.2011999999999999E-2</v>
          </cell>
          <cell r="L486">
            <v>0</v>
          </cell>
          <cell r="M486">
            <v>502</v>
          </cell>
          <cell r="O486">
            <v>502</v>
          </cell>
          <cell r="P486">
            <v>502</v>
          </cell>
          <cell r="Q486">
            <v>3</v>
          </cell>
          <cell r="R486">
            <v>1.0743801652892562</v>
          </cell>
          <cell r="S486">
            <v>0.15</v>
          </cell>
          <cell r="T486">
            <v>0.2</v>
          </cell>
          <cell r="U486">
            <v>0.5</v>
          </cell>
          <cell r="W486">
            <v>16.115702479338843</v>
          </cell>
          <cell r="X486">
            <v>2.4173553719008263</v>
          </cell>
          <cell r="Y486">
            <v>3.223140495867769</v>
          </cell>
          <cell r="Z486">
            <v>8.0578512396694215</v>
          </cell>
          <cell r="AA486">
            <v>0</v>
          </cell>
          <cell r="AB486">
            <v>29.814049586776857</v>
          </cell>
          <cell r="AC486">
            <v>5.110979929161747</v>
          </cell>
          <cell r="AD486">
            <v>18.533057851239668</v>
          </cell>
          <cell r="AE486">
            <v>11.28099173553719</v>
          </cell>
        </row>
        <row r="487">
          <cell r="H487">
            <v>8</v>
          </cell>
          <cell r="I487">
            <v>0</v>
          </cell>
          <cell r="J487">
            <v>0.05</v>
          </cell>
          <cell r="K487">
            <v>2.9721999999999998E-2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</row>
        <row r="488">
          <cell r="H488">
            <v>8</v>
          </cell>
          <cell r="I488">
            <v>0</v>
          </cell>
          <cell r="J488">
            <v>0.05</v>
          </cell>
          <cell r="K488">
            <v>2.9721999999999998E-2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</row>
        <row r="489">
          <cell r="H489">
            <v>8</v>
          </cell>
          <cell r="I489">
            <v>0</v>
          </cell>
          <cell r="J489">
            <v>0.05</v>
          </cell>
          <cell r="K489">
            <v>2.9721999999999998E-2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</row>
        <row r="490">
          <cell r="H490">
            <v>8</v>
          </cell>
          <cell r="I490">
            <v>0</v>
          </cell>
          <cell r="J490">
            <v>0.05</v>
          </cell>
          <cell r="K490">
            <v>2.9721999999999998E-2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</row>
        <row r="491">
          <cell r="H491">
            <v>8</v>
          </cell>
          <cell r="I491">
            <v>0</v>
          </cell>
          <cell r="J491">
            <v>0.05</v>
          </cell>
          <cell r="K491">
            <v>2.9721999999999998E-2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</row>
        <row r="492">
          <cell r="H492">
            <v>8</v>
          </cell>
          <cell r="I492">
            <v>0</v>
          </cell>
          <cell r="J492">
            <v>0.05</v>
          </cell>
          <cell r="K492">
            <v>2.9721999999999998E-2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</row>
        <row r="493">
          <cell r="H493">
            <v>8</v>
          </cell>
          <cell r="I493">
            <v>0</v>
          </cell>
          <cell r="J493">
            <v>0.05</v>
          </cell>
          <cell r="K493">
            <v>2.9721999999999998E-2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</row>
        <row r="494">
          <cell r="H494">
            <v>8</v>
          </cell>
          <cell r="I494">
            <v>0</v>
          </cell>
          <cell r="J494">
            <v>0.05</v>
          </cell>
          <cell r="K494">
            <v>2.9721999999999998E-2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</row>
        <row r="495">
          <cell r="H495">
            <v>8</v>
          </cell>
          <cell r="I495">
            <v>0</v>
          </cell>
          <cell r="J495">
            <v>0.05</v>
          </cell>
          <cell r="K495">
            <v>2.9721999999999998E-2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</row>
        <row r="496">
          <cell r="H496">
            <v>8</v>
          </cell>
          <cell r="I496">
            <v>0</v>
          </cell>
          <cell r="J496">
            <v>0.05</v>
          </cell>
          <cell r="K496">
            <v>2.9721999999999998E-2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</row>
        <row r="497">
          <cell r="H497">
            <v>8</v>
          </cell>
          <cell r="I497">
            <v>0</v>
          </cell>
          <cell r="J497">
            <v>0.05</v>
          </cell>
          <cell r="K497">
            <v>2.9721999999999998E-2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</row>
        <row r="498">
          <cell r="H498">
            <v>8</v>
          </cell>
          <cell r="I498">
            <v>0</v>
          </cell>
          <cell r="J498">
            <v>0.05</v>
          </cell>
          <cell r="K498">
            <v>2.9721999999999998E-2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</row>
        <row r="499">
          <cell r="H499">
            <v>8</v>
          </cell>
          <cell r="I499">
            <v>0</v>
          </cell>
          <cell r="J499">
            <v>0.05</v>
          </cell>
          <cell r="K499">
            <v>2.9721999999999998E-2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</row>
        <row r="500">
          <cell r="H500">
            <v>8</v>
          </cell>
          <cell r="I500">
            <v>0</v>
          </cell>
          <cell r="J500">
            <v>0.05</v>
          </cell>
          <cell r="K500">
            <v>2.9721999999999998E-2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</row>
        <row r="501">
          <cell r="H501">
            <v>8</v>
          </cell>
          <cell r="I501">
            <v>0</v>
          </cell>
          <cell r="J501">
            <v>0.05</v>
          </cell>
          <cell r="K501">
            <v>2.9721999999999998E-2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</row>
        <row r="502">
          <cell r="H502">
            <v>8</v>
          </cell>
          <cell r="I502">
            <v>0</v>
          </cell>
          <cell r="J502">
            <v>0.05</v>
          </cell>
          <cell r="K502">
            <v>2.9721999999999998E-2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</row>
        <row r="503">
          <cell r="H503">
            <v>8</v>
          </cell>
          <cell r="I503">
            <v>0</v>
          </cell>
          <cell r="J503">
            <v>0.05</v>
          </cell>
          <cell r="K503">
            <v>2.9721999999999998E-2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</row>
        <row r="504">
          <cell r="H504">
            <v>8</v>
          </cell>
          <cell r="I504">
            <v>0</v>
          </cell>
          <cell r="J504">
            <v>0.05</v>
          </cell>
          <cell r="K504">
            <v>2.9721999999999998E-2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</row>
        <row r="505">
          <cell r="H505">
            <v>8</v>
          </cell>
          <cell r="I505">
            <v>0</v>
          </cell>
          <cell r="J505">
            <v>0.05</v>
          </cell>
          <cell r="K505">
            <v>2.9721999999999998E-2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</row>
        <row r="506">
          <cell r="H506">
            <v>8</v>
          </cell>
          <cell r="I506">
            <v>0</v>
          </cell>
          <cell r="J506">
            <v>0.05</v>
          </cell>
          <cell r="K506">
            <v>2.9721999999999998E-2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</row>
        <row r="507">
          <cell r="H507">
            <v>8</v>
          </cell>
          <cell r="I507">
            <v>0</v>
          </cell>
          <cell r="J507">
            <v>0.05</v>
          </cell>
          <cell r="K507">
            <v>2.9721999999999998E-2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</row>
        <row r="508">
          <cell r="H508">
            <v>8</v>
          </cell>
          <cell r="I508">
            <v>0</v>
          </cell>
          <cell r="J508">
            <v>0.05</v>
          </cell>
          <cell r="K508">
            <v>2.9721999999999998E-2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</row>
        <row r="509">
          <cell r="H509">
            <v>8</v>
          </cell>
          <cell r="I509">
            <v>0</v>
          </cell>
          <cell r="J509">
            <v>0.05</v>
          </cell>
          <cell r="K509">
            <v>2.9721999999999998E-2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</row>
        <row r="510">
          <cell r="H510">
            <v>8</v>
          </cell>
          <cell r="I510">
            <v>0</v>
          </cell>
          <cell r="J510">
            <v>0.05</v>
          </cell>
          <cell r="K510">
            <v>2.9721999999999998E-2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</row>
        <row r="511">
          <cell r="H511">
            <v>8</v>
          </cell>
          <cell r="I511">
            <v>0</v>
          </cell>
          <cell r="J511">
            <v>0.05</v>
          </cell>
          <cell r="K511">
            <v>2.9721999999999998E-2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</row>
        <row r="512">
          <cell r="H512">
            <v>8</v>
          </cell>
          <cell r="I512">
            <v>0</v>
          </cell>
          <cell r="J512">
            <v>0.05</v>
          </cell>
          <cell r="K512">
            <v>2.9721999999999998E-2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</row>
        <row r="513">
          <cell r="H513">
            <v>8</v>
          </cell>
          <cell r="I513">
            <v>0</v>
          </cell>
          <cell r="J513">
            <v>0.05</v>
          </cell>
          <cell r="K513">
            <v>2.9721999999999998E-2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</row>
        <row r="514">
          <cell r="H514">
            <v>8</v>
          </cell>
          <cell r="I514">
            <v>0</v>
          </cell>
          <cell r="J514">
            <v>0.05</v>
          </cell>
          <cell r="K514">
            <v>2.9721999999999998E-2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</row>
        <row r="515">
          <cell r="H515">
            <v>8</v>
          </cell>
          <cell r="I515">
            <v>0</v>
          </cell>
          <cell r="J515">
            <v>0.05</v>
          </cell>
          <cell r="K515">
            <v>2.9721999999999998E-2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</row>
        <row r="516">
          <cell r="H516">
            <v>8</v>
          </cell>
          <cell r="I516">
            <v>0</v>
          </cell>
          <cell r="J516">
            <v>0.05</v>
          </cell>
          <cell r="K516">
            <v>2.9721999999999998E-2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</row>
        <row r="517">
          <cell r="H517">
            <v>8</v>
          </cell>
          <cell r="I517">
            <v>0</v>
          </cell>
          <cell r="J517">
            <v>0.05</v>
          </cell>
          <cell r="K517">
            <v>2.9721999999999998E-2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</row>
        <row r="518">
          <cell r="H518">
            <v>8</v>
          </cell>
          <cell r="I518">
            <v>0</v>
          </cell>
          <cell r="J518">
            <v>0.05</v>
          </cell>
          <cell r="K518">
            <v>2.9721999999999998E-2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</row>
        <row r="519">
          <cell r="H519">
            <v>8</v>
          </cell>
          <cell r="I519">
            <v>0</v>
          </cell>
          <cell r="J519">
            <v>0.05</v>
          </cell>
          <cell r="K519">
            <v>2.9721999999999998E-2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</row>
        <row r="520">
          <cell r="H520">
            <v>8</v>
          </cell>
          <cell r="I520">
            <v>0</v>
          </cell>
          <cell r="J520">
            <v>0.05</v>
          </cell>
          <cell r="K520">
            <v>2.9721999999999998E-2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</row>
        <row r="521">
          <cell r="H521">
            <v>8</v>
          </cell>
          <cell r="I521">
            <v>0</v>
          </cell>
          <cell r="J521">
            <v>0.05</v>
          </cell>
          <cell r="K521">
            <v>2.9721999999999998E-2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</row>
        <row r="522">
          <cell r="H522">
            <v>8</v>
          </cell>
          <cell r="I522">
            <v>0</v>
          </cell>
          <cell r="J522">
            <v>0.05</v>
          </cell>
          <cell r="K522">
            <v>2.9721999999999998E-2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</row>
        <row r="523">
          <cell r="H523">
            <v>8</v>
          </cell>
          <cell r="I523">
            <v>0</v>
          </cell>
          <cell r="J523">
            <v>0.05</v>
          </cell>
          <cell r="K523">
            <v>2.9721999999999998E-2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</row>
        <row r="524">
          <cell r="H524">
            <v>8</v>
          </cell>
          <cell r="I524">
            <v>0</v>
          </cell>
          <cell r="J524">
            <v>0.05</v>
          </cell>
          <cell r="K524">
            <v>2.9721999999999998E-2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</row>
        <row r="525">
          <cell r="H525">
            <v>8</v>
          </cell>
          <cell r="I525">
            <v>0</v>
          </cell>
          <cell r="J525">
            <v>0.05</v>
          </cell>
          <cell r="K525">
            <v>2.9721999999999998E-2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</row>
        <row r="526">
          <cell r="H526">
            <v>8</v>
          </cell>
          <cell r="I526">
            <v>0</v>
          </cell>
          <cell r="J526">
            <v>0.05</v>
          </cell>
          <cell r="K526">
            <v>2.9721999999999998E-2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</row>
        <row r="527">
          <cell r="H527">
            <v>8</v>
          </cell>
          <cell r="I527">
            <v>0</v>
          </cell>
          <cell r="J527">
            <v>0.05</v>
          </cell>
          <cell r="K527">
            <v>2.9721999999999998E-2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</row>
        <row r="528">
          <cell r="H528">
            <v>8</v>
          </cell>
          <cell r="I528">
            <v>0</v>
          </cell>
          <cell r="J528">
            <v>0.05</v>
          </cell>
          <cell r="K528">
            <v>2.9721999999999998E-2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</row>
        <row r="529">
          <cell r="H529">
            <v>8</v>
          </cell>
          <cell r="I529">
            <v>0</v>
          </cell>
          <cell r="J529">
            <v>0.05</v>
          </cell>
          <cell r="K529">
            <v>2.9721999999999998E-2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</row>
        <row r="530">
          <cell r="H530">
            <v>8</v>
          </cell>
          <cell r="I530">
            <v>0</v>
          </cell>
          <cell r="J530">
            <v>0.05</v>
          </cell>
          <cell r="K530">
            <v>2.9721999999999998E-2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</row>
        <row r="531">
          <cell r="H531">
            <v>8</v>
          </cell>
          <cell r="I531">
            <v>0</v>
          </cell>
          <cell r="J531">
            <v>0.05</v>
          </cell>
          <cell r="K531">
            <v>2.9721999999999998E-2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</row>
        <row r="532">
          <cell r="H532">
            <v>8</v>
          </cell>
          <cell r="I532">
            <v>0</v>
          </cell>
          <cell r="J532">
            <v>0.05</v>
          </cell>
          <cell r="K532">
            <v>2.9721999999999998E-2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</row>
        <row r="533">
          <cell r="H533">
            <v>8</v>
          </cell>
          <cell r="I533">
            <v>0</v>
          </cell>
          <cell r="J533">
            <v>0.05</v>
          </cell>
          <cell r="K533">
            <v>2.9721999999999998E-2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</row>
        <row r="534">
          <cell r="H534">
            <v>8</v>
          </cell>
          <cell r="I534">
            <v>0</v>
          </cell>
          <cell r="J534">
            <v>0.05</v>
          </cell>
          <cell r="K534">
            <v>2.9721999999999998E-2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</row>
        <row r="535">
          <cell r="H535">
            <v>8</v>
          </cell>
          <cell r="I535">
            <v>0</v>
          </cell>
          <cell r="J535">
            <v>0.05</v>
          </cell>
          <cell r="K535">
            <v>2.9721999999999998E-2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</row>
        <row r="536">
          <cell r="H536">
            <v>8</v>
          </cell>
          <cell r="I536">
            <v>0</v>
          </cell>
          <cell r="J536">
            <v>0.05</v>
          </cell>
          <cell r="K536">
            <v>2.9721999999999998E-2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</row>
        <row r="537">
          <cell r="H537">
            <v>8</v>
          </cell>
          <cell r="I537">
            <v>0</v>
          </cell>
          <cell r="J537">
            <v>0.05</v>
          </cell>
          <cell r="K537">
            <v>2.9721999999999998E-2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</row>
        <row r="538">
          <cell r="H538">
            <v>8</v>
          </cell>
          <cell r="I538">
            <v>0</v>
          </cell>
          <cell r="J538">
            <v>0.05</v>
          </cell>
          <cell r="K538">
            <v>2.9721999999999998E-2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</row>
        <row r="539">
          <cell r="H539">
            <v>8</v>
          </cell>
          <cell r="I539">
            <v>0</v>
          </cell>
          <cell r="J539">
            <v>0.05</v>
          </cell>
          <cell r="K539">
            <v>2.9721999999999998E-2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</row>
        <row r="540">
          <cell r="H540">
            <v>8</v>
          </cell>
          <cell r="I540">
            <v>0</v>
          </cell>
          <cell r="J540">
            <v>0.05</v>
          </cell>
          <cell r="K540">
            <v>2.9721999999999998E-2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</row>
        <row r="541">
          <cell r="H541">
            <v>8</v>
          </cell>
          <cell r="I541">
            <v>0</v>
          </cell>
          <cell r="J541">
            <v>0.05</v>
          </cell>
          <cell r="K541">
            <v>2.9721999999999998E-2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</row>
        <row r="542">
          <cell r="H542">
            <v>8</v>
          </cell>
          <cell r="I542">
            <v>0</v>
          </cell>
          <cell r="J542">
            <v>0.05</v>
          </cell>
          <cell r="K542">
            <v>2.9721999999999998E-2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</row>
        <row r="543">
          <cell r="H543">
            <v>8</v>
          </cell>
          <cell r="I543">
            <v>0</v>
          </cell>
          <cell r="J543">
            <v>0.05</v>
          </cell>
          <cell r="K543">
            <v>2.9721999999999998E-2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</row>
        <row r="544">
          <cell r="H544">
            <v>8</v>
          </cell>
          <cell r="I544">
            <v>0</v>
          </cell>
          <cell r="J544">
            <v>0.05</v>
          </cell>
          <cell r="K544">
            <v>2.9721999999999998E-2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</row>
        <row r="545">
          <cell r="H545">
            <v>8</v>
          </cell>
          <cell r="I545">
            <v>0</v>
          </cell>
          <cell r="J545">
            <v>0.05</v>
          </cell>
          <cell r="K545">
            <v>2.9721999999999998E-2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</row>
        <row r="546">
          <cell r="H546">
            <v>8</v>
          </cell>
          <cell r="I546">
            <v>0</v>
          </cell>
          <cell r="J546">
            <v>0.05</v>
          </cell>
          <cell r="K546">
            <v>2.9721999999999998E-2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</row>
        <row r="547">
          <cell r="H547">
            <v>8</v>
          </cell>
          <cell r="I547">
            <v>0</v>
          </cell>
          <cell r="J547">
            <v>0.05</v>
          </cell>
          <cell r="K547">
            <v>2.9721999999999998E-2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</row>
        <row r="548">
          <cell r="H548">
            <v>8</v>
          </cell>
          <cell r="I548">
            <v>0</v>
          </cell>
          <cell r="J548">
            <v>0.05</v>
          </cell>
          <cell r="K548">
            <v>2.9721999999999998E-2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</row>
        <row r="549">
          <cell r="H549">
            <v>8</v>
          </cell>
          <cell r="I549">
            <v>0</v>
          </cell>
          <cell r="J549">
            <v>0.05</v>
          </cell>
          <cell r="K549">
            <v>2.9721999999999998E-2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</row>
        <row r="550">
          <cell r="H550">
            <v>8</v>
          </cell>
          <cell r="I550">
            <v>0</v>
          </cell>
          <cell r="J550">
            <v>0.05</v>
          </cell>
          <cell r="K550">
            <v>2.9721999999999998E-2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</row>
        <row r="551">
          <cell r="H551">
            <v>8</v>
          </cell>
          <cell r="I551">
            <v>0</v>
          </cell>
          <cell r="J551">
            <v>0.05</v>
          </cell>
          <cell r="K551">
            <v>2.9721999999999998E-2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</row>
        <row r="552">
          <cell r="H552">
            <v>8</v>
          </cell>
          <cell r="I552">
            <v>0</v>
          </cell>
          <cell r="J552">
            <v>0.05</v>
          </cell>
          <cell r="K552">
            <v>2.9721999999999998E-2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</row>
        <row r="553">
          <cell r="H553">
            <v>8</v>
          </cell>
          <cell r="I553">
            <v>0</v>
          </cell>
          <cell r="J553">
            <v>0.05</v>
          </cell>
          <cell r="K553">
            <v>2.9721999999999998E-2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</row>
        <row r="554">
          <cell r="H554">
            <v>8</v>
          </cell>
          <cell r="I554">
            <v>0</v>
          </cell>
          <cell r="J554">
            <v>0.05</v>
          </cell>
          <cell r="K554">
            <v>2.9721999999999998E-2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</row>
        <row r="555">
          <cell r="H555">
            <v>8</v>
          </cell>
          <cell r="I555">
            <v>0</v>
          </cell>
          <cell r="J555">
            <v>0.05</v>
          </cell>
          <cell r="K555">
            <v>2.9721999999999998E-2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</row>
        <row r="556">
          <cell r="H556">
            <v>8</v>
          </cell>
          <cell r="I556">
            <v>0</v>
          </cell>
          <cell r="J556">
            <v>0.05</v>
          </cell>
          <cell r="K556">
            <v>2.9721999999999998E-2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</row>
        <row r="557">
          <cell r="H557">
            <v>8</v>
          </cell>
          <cell r="I557">
            <v>0</v>
          </cell>
          <cell r="J557">
            <v>0.05</v>
          </cell>
          <cell r="K557">
            <v>2.9721999999999998E-2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</row>
        <row r="558">
          <cell r="H558">
            <v>8</v>
          </cell>
          <cell r="I558">
            <v>0</v>
          </cell>
          <cell r="J558">
            <v>0.05</v>
          </cell>
          <cell r="K558">
            <v>2.9721999999999998E-2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</row>
        <row r="559">
          <cell r="H559">
            <v>8</v>
          </cell>
          <cell r="I559">
            <v>0</v>
          </cell>
          <cell r="J559">
            <v>0.05</v>
          </cell>
          <cell r="K559">
            <v>2.9721999999999998E-2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</row>
        <row r="560">
          <cell r="H560">
            <v>8</v>
          </cell>
          <cell r="I560">
            <v>0</v>
          </cell>
          <cell r="J560">
            <v>0.05</v>
          </cell>
          <cell r="K560">
            <v>2.9721999999999998E-2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</row>
        <row r="561">
          <cell r="H561">
            <v>8</v>
          </cell>
          <cell r="I561">
            <v>0</v>
          </cell>
          <cell r="J561">
            <v>0.05</v>
          </cell>
          <cell r="K561">
            <v>2.9721999999999998E-2</v>
          </cell>
          <cell r="L561">
            <v>0</v>
          </cell>
          <cell r="O561">
            <v>0</v>
          </cell>
          <cell r="P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</row>
        <row r="562">
          <cell r="H562">
            <v>8</v>
          </cell>
          <cell r="I562">
            <v>0</v>
          </cell>
          <cell r="J562">
            <v>0.05</v>
          </cell>
          <cell r="K562">
            <v>2.9721999999999998E-2</v>
          </cell>
          <cell r="L562">
            <v>0</v>
          </cell>
          <cell r="O562">
            <v>0</v>
          </cell>
          <cell r="P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</row>
        <row r="563">
          <cell r="H563">
            <v>8</v>
          </cell>
          <cell r="I563">
            <v>0</v>
          </cell>
          <cell r="J563">
            <v>0.05</v>
          </cell>
          <cell r="K563">
            <v>2.9721999999999998E-2</v>
          </cell>
          <cell r="L563">
            <v>0</v>
          </cell>
          <cell r="O563">
            <v>0</v>
          </cell>
          <cell r="P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</row>
        <row r="564">
          <cell r="H564">
            <v>8</v>
          </cell>
          <cell r="I564">
            <v>0</v>
          </cell>
          <cell r="J564">
            <v>0.05</v>
          </cell>
          <cell r="K564">
            <v>2.9721999999999998E-2</v>
          </cell>
          <cell r="L564">
            <v>0</v>
          </cell>
          <cell r="O564">
            <v>0</v>
          </cell>
          <cell r="P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</row>
        <row r="565">
          <cell r="H565">
            <v>8</v>
          </cell>
          <cell r="I565">
            <v>0</v>
          </cell>
          <cell r="J565">
            <v>0.05</v>
          </cell>
          <cell r="K565">
            <v>2.9721999999999998E-2</v>
          </cell>
          <cell r="L565">
            <v>0</v>
          </cell>
          <cell r="O565">
            <v>0</v>
          </cell>
          <cell r="P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</row>
        <row r="566">
          <cell r="H566">
            <v>8</v>
          </cell>
          <cell r="I566">
            <v>0</v>
          </cell>
          <cell r="J566">
            <v>0.05</v>
          </cell>
          <cell r="K566">
            <v>2.9721999999999998E-2</v>
          </cell>
          <cell r="L566">
            <v>0</v>
          </cell>
          <cell r="O566">
            <v>0</v>
          </cell>
          <cell r="P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</row>
        <row r="567">
          <cell r="H567">
            <v>8</v>
          </cell>
          <cell r="I567">
            <v>0</v>
          </cell>
          <cell r="J567">
            <v>0.05</v>
          </cell>
          <cell r="K567">
            <v>2.9721999999999998E-2</v>
          </cell>
          <cell r="L567">
            <v>0</v>
          </cell>
          <cell r="O567">
            <v>0</v>
          </cell>
          <cell r="P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</row>
        <row r="568">
          <cell r="H568">
            <v>8</v>
          </cell>
          <cell r="I568">
            <v>0</v>
          </cell>
          <cell r="J568">
            <v>0.05</v>
          </cell>
          <cell r="K568">
            <v>2.9721999999999998E-2</v>
          </cell>
          <cell r="L568">
            <v>0</v>
          </cell>
          <cell r="O568">
            <v>0</v>
          </cell>
          <cell r="P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</row>
        <row r="569">
          <cell r="H569">
            <v>8</v>
          </cell>
          <cell r="I569">
            <v>0</v>
          </cell>
          <cell r="J569">
            <v>0.05</v>
          </cell>
          <cell r="K569">
            <v>2.9721999999999998E-2</v>
          </cell>
          <cell r="L569">
            <v>0</v>
          </cell>
          <cell r="O569">
            <v>0</v>
          </cell>
          <cell r="P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</row>
        <row r="570">
          <cell r="H570">
            <v>8</v>
          </cell>
          <cell r="I570">
            <v>0</v>
          </cell>
          <cell r="J570">
            <v>0.05</v>
          </cell>
          <cell r="K570">
            <v>2.9721999999999998E-2</v>
          </cell>
          <cell r="L570">
            <v>0</v>
          </cell>
          <cell r="O570">
            <v>0</v>
          </cell>
          <cell r="P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</row>
        <row r="571">
          <cell r="H571">
            <v>8</v>
          </cell>
          <cell r="I571">
            <v>0</v>
          </cell>
          <cell r="J571">
            <v>0.05</v>
          </cell>
          <cell r="K571">
            <v>2.9721999999999998E-2</v>
          </cell>
          <cell r="L571">
            <v>0</v>
          </cell>
          <cell r="O571">
            <v>0</v>
          </cell>
          <cell r="P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</row>
        <row r="572">
          <cell r="H572">
            <v>8</v>
          </cell>
          <cell r="I572">
            <v>0</v>
          </cell>
          <cell r="J572">
            <v>0.05</v>
          </cell>
          <cell r="K572">
            <v>2.9721999999999998E-2</v>
          </cell>
          <cell r="L572">
            <v>0</v>
          </cell>
          <cell r="O572">
            <v>0</v>
          </cell>
          <cell r="P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</row>
        <row r="573">
          <cell r="H573">
            <v>8</v>
          </cell>
          <cell r="I573">
            <v>0</v>
          </cell>
          <cell r="J573">
            <v>0.05</v>
          </cell>
          <cell r="K573">
            <v>2.9721999999999998E-2</v>
          </cell>
          <cell r="L573">
            <v>0</v>
          </cell>
          <cell r="O573">
            <v>0</v>
          </cell>
          <cell r="P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</row>
        <row r="574">
          <cell r="H574">
            <v>8</v>
          </cell>
          <cell r="I574">
            <v>0</v>
          </cell>
          <cell r="J574">
            <v>0.05</v>
          </cell>
          <cell r="K574">
            <v>2.9721999999999998E-2</v>
          </cell>
          <cell r="L574">
            <v>0</v>
          </cell>
          <cell r="O574">
            <v>0</v>
          </cell>
          <cell r="P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</row>
        <row r="575">
          <cell r="H575">
            <v>8</v>
          </cell>
          <cell r="I575">
            <v>0</v>
          </cell>
          <cell r="J575">
            <v>0.05</v>
          </cell>
          <cell r="K575">
            <v>2.9721999999999998E-2</v>
          </cell>
          <cell r="L575">
            <v>0</v>
          </cell>
          <cell r="O575">
            <v>0</v>
          </cell>
          <cell r="P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</row>
        <row r="576">
          <cell r="H576">
            <v>8</v>
          </cell>
          <cell r="I576">
            <v>0</v>
          </cell>
          <cell r="J576">
            <v>0.05</v>
          </cell>
          <cell r="K576">
            <v>2.9721999999999998E-2</v>
          </cell>
          <cell r="L576">
            <v>0</v>
          </cell>
          <cell r="O576">
            <v>0</v>
          </cell>
          <cell r="P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</row>
        <row r="577">
          <cell r="H577">
            <v>8</v>
          </cell>
          <cell r="I577">
            <v>0</v>
          </cell>
          <cell r="J577">
            <v>0.05</v>
          </cell>
          <cell r="K577">
            <v>2.9721999999999998E-2</v>
          </cell>
          <cell r="L577">
            <v>0</v>
          </cell>
          <cell r="O577">
            <v>0</v>
          </cell>
          <cell r="P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</row>
        <row r="578">
          <cell r="H578">
            <v>8</v>
          </cell>
          <cell r="I578">
            <v>0</v>
          </cell>
          <cell r="J578">
            <v>0.05</v>
          </cell>
          <cell r="K578">
            <v>2.9721999999999998E-2</v>
          </cell>
          <cell r="L578">
            <v>0</v>
          </cell>
          <cell r="O578">
            <v>0</v>
          </cell>
          <cell r="P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</row>
        <row r="579">
          <cell r="H579">
            <v>8</v>
          </cell>
          <cell r="I579">
            <v>0</v>
          </cell>
          <cell r="J579">
            <v>0.05</v>
          </cell>
          <cell r="K579">
            <v>2.9721999999999998E-2</v>
          </cell>
          <cell r="L579">
            <v>0</v>
          </cell>
          <cell r="O579">
            <v>0</v>
          </cell>
          <cell r="P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</row>
        <row r="580">
          <cell r="H580">
            <v>8</v>
          </cell>
          <cell r="I580">
            <v>0</v>
          </cell>
          <cell r="J580">
            <v>0.05</v>
          </cell>
          <cell r="K580">
            <v>2.9721999999999998E-2</v>
          </cell>
          <cell r="L580">
            <v>0</v>
          </cell>
          <cell r="O580">
            <v>0</v>
          </cell>
          <cell r="P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</row>
      </sheetData>
      <sheetData sheetId="2" refreshError="1">
        <row r="2">
          <cell r="B2">
            <v>10</v>
          </cell>
          <cell r="C2" t="str">
            <v>Recollida de la fracció rebuig i FORM. Sistema bicompartimentat</v>
          </cell>
        </row>
        <row r="3">
          <cell r="B3">
            <v>12</v>
          </cell>
          <cell r="C3" t="str">
            <v>Recollida de la fracció rebuig. Sistema monocompartimentat</v>
          </cell>
        </row>
        <row r="4">
          <cell r="B4">
            <v>13</v>
          </cell>
          <cell r="C4" t="str">
            <v>Recollida de la fracció FORM. Sistema monocompartimentat</v>
          </cell>
        </row>
        <row r="5">
          <cell r="B5">
            <v>14</v>
          </cell>
          <cell r="C5" t="str">
            <v>Recollida de la fracció rebuig. Sistema lateral</v>
          </cell>
        </row>
        <row r="6">
          <cell r="B6">
            <v>15</v>
          </cell>
          <cell r="C6" t="str">
            <v>Recollida de la fracció FORM. Sistema lateral</v>
          </cell>
        </row>
        <row r="8">
          <cell r="B8">
            <v>20</v>
          </cell>
          <cell r="C8" t="str">
            <v>Servei d'escombrada mixta</v>
          </cell>
        </row>
        <row r="9">
          <cell r="B9">
            <v>30</v>
          </cell>
          <cell r="C9" t="str">
            <v>Servei de brigada</v>
          </cell>
        </row>
        <row r="10">
          <cell r="B10">
            <v>40</v>
          </cell>
          <cell r="C10" t="str">
            <v>Servei de neteja de places manuals</v>
          </cell>
        </row>
        <row r="11">
          <cell r="B11">
            <v>50</v>
          </cell>
          <cell r="C11" t="str">
            <v>Servei d'aiguabatre mixt</v>
          </cell>
        </row>
        <row r="12">
          <cell r="B12">
            <v>70</v>
          </cell>
          <cell r="C12" t="str">
            <v>Neteja mercat diumenges</v>
          </cell>
        </row>
        <row r="13">
          <cell r="B13">
            <v>100</v>
          </cell>
          <cell r="C13" t="str">
            <v>Serveis comuns</v>
          </cell>
        </row>
        <row r="26">
          <cell r="E26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1">
          <cell r="B21">
            <v>240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bre 3"/>
      <sheetName val="Canon"/>
      <sheetName val="Neteja viària"/>
      <sheetName val="Recollida"/>
    </sheetNames>
    <sheetDataSet>
      <sheetData sheetId="0"/>
      <sheetData sheetId="1"/>
      <sheetData sheetId="2"/>
      <sheetData sheetId="3">
        <row r="10">
          <cell r="E10">
            <v>40479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bre 3"/>
      <sheetName val="Canon"/>
      <sheetName val="Neteja viària"/>
      <sheetName val="Recollida"/>
    </sheetNames>
    <sheetDataSet>
      <sheetData sheetId="0"/>
      <sheetData sheetId="1"/>
      <sheetData sheetId="2"/>
      <sheetData sheetId="3">
        <row r="10">
          <cell r="E10">
            <v>40479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P46"/>
  <sheetViews>
    <sheetView tabSelected="1" topLeftCell="B1" zoomScale="55" zoomScaleNormal="55" workbookViewId="0">
      <selection activeCell="B1" sqref="B1"/>
    </sheetView>
  </sheetViews>
  <sheetFormatPr defaultColWidth="11.42578125" defaultRowHeight="15" x14ac:dyDescent="0.25"/>
  <cols>
    <col min="1" max="1" width="3.5703125" style="41" customWidth="1"/>
    <col min="2" max="2" width="39.5703125" style="41" customWidth="1"/>
    <col min="3" max="3" width="16.28515625" style="41" bestFit="1" customWidth="1"/>
    <col min="4" max="4" width="6" style="41" customWidth="1"/>
    <col min="5" max="5" width="11.42578125" style="41" customWidth="1"/>
    <col min="6" max="6" width="19.140625" style="41" customWidth="1"/>
    <col min="7" max="7" width="17.42578125" style="41" customWidth="1"/>
    <col min="8" max="8" width="18.140625" style="41" customWidth="1"/>
    <col min="9" max="9" width="18.7109375" style="41" customWidth="1"/>
    <col min="10" max="10" width="17.85546875" style="41" bestFit="1" customWidth="1"/>
    <col min="11" max="11" width="17.28515625" style="41" bestFit="1" customWidth="1"/>
    <col min="12" max="12" width="22" style="41" bestFit="1" customWidth="1"/>
    <col min="13" max="13" width="21.42578125" style="41" customWidth="1"/>
    <col min="14" max="14" width="22" style="41" customWidth="1"/>
    <col min="15" max="16384" width="11.42578125" style="41"/>
  </cols>
  <sheetData>
    <row r="1" spans="1:12" ht="23.25" x14ac:dyDescent="0.35">
      <c r="B1" s="42" t="s">
        <v>74</v>
      </c>
    </row>
    <row r="2" spans="1:12" ht="62.25" customHeight="1" x14ac:dyDescent="0.25">
      <c r="B2" s="43" t="s">
        <v>41</v>
      </c>
      <c r="C2" s="43" t="s">
        <v>42</v>
      </c>
      <c r="D2" s="43" t="s">
        <v>43</v>
      </c>
      <c r="E2" s="44" t="s">
        <v>274</v>
      </c>
      <c r="F2" s="43" t="s">
        <v>0</v>
      </c>
      <c r="G2" s="44" t="s">
        <v>44</v>
      </c>
      <c r="H2" s="43" t="s">
        <v>2</v>
      </c>
      <c r="I2" s="43" t="s">
        <v>45</v>
      </c>
      <c r="J2" s="43" t="s">
        <v>24</v>
      </c>
      <c r="K2" s="44" t="s">
        <v>449</v>
      </c>
      <c r="L2" s="224" t="s">
        <v>3</v>
      </c>
    </row>
    <row r="3" spans="1:12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46">
        <v>1</v>
      </c>
      <c r="B4" s="47" t="s">
        <v>70</v>
      </c>
      <c r="C4" s="48">
        <v>886966</v>
      </c>
      <c r="D4" s="48" t="s">
        <v>46</v>
      </c>
      <c r="E4" s="49">
        <v>28.2</v>
      </c>
      <c r="F4" s="50">
        <f>ROUND('Cost Parcial'!J20,2)</f>
        <v>0</v>
      </c>
      <c r="G4" s="50">
        <f>ROUND('Cost Parcial'!V20,2)</f>
        <v>0</v>
      </c>
      <c r="H4" s="50">
        <f>ROUND('Cost Parcial'!AF20,2)</f>
        <v>0</v>
      </c>
      <c r="I4" s="50">
        <f>'Cost Parcial'!AO20</f>
        <v>0</v>
      </c>
      <c r="J4" s="50">
        <f>ROUND('Cost Parcial'!AX20,2)</f>
        <v>0</v>
      </c>
      <c r="K4" s="50">
        <f>ROUND('Cost Parcial'!BD20,2)</f>
        <v>0</v>
      </c>
      <c r="L4" s="50">
        <f>ROUND(SUM(F4:K4),2)</f>
        <v>0</v>
      </c>
    </row>
    <row r="5" spans="1:12" x14ac:dyDescent="0.25">
      <c r="A5" s="46">
        <v>2</v>
      </c>
      <c r="B5" s="47" t="s">
        <v>47</v>
      </c>
      <c r="C5" s="51">
        <v>34038.635000000002</v>
      </c>
      <c r="D5" s="48" t="s">
        <v>46</v>
      </c>
      <c r="E5" s="49">
        <v>3.4</v>
      </c>
      <c r="F5" s="50">
        <f>'Cost Parcial'!J39</f>
        <v>0</v>
      </c>
      <c r="G5" s="50">
        <f>'Cost Parcial'!V39</f>
        <v>0</v>
      </c>
      <c r="H5" s="50">
        <f>'Cost Parcial'!AF39</f>
        <v>0</v>
      </c>
      <c r="I5" s="50">
        <f>'Cost Parcial'!AO39</f>
        <v>0</v>
      </c>
      <c r="J5" s="50">
        <f>'Cost Parcial'!AX39</f>
        <v>0</v>
      </c>
      <c r="K5" s="50">
        <f>'Cost Parcial'!BD38</f>
        <v>0</v>
      </c>
      <c r="L5" s="50">
        <f>ROUND(SUM(F5:K5),2)</f>
        <v>0</v>
      </c>
    </row>
    <row r="6" spans="1:12" x14ac:dyDescent="0.25">
      <c r="A6" s="46">
        <v>3</v>
      </c>
      <c r="B6" s="52" t="s">
        <v>71</v>
      </c>
      <c r="C6" s="51">
        <v>25195</v>
      </c>
      <c r="D6" s="48" t="s">
        <v>46</v>
      </c>
      <c r="E6" s="49">
        <v>2.8</v>
      </c>
      <c r="F6" s="50">
        <f>'Cost Parcial'!J59</f>
        <v>0</v>
      </c>
      <c r="G6" s="50">
        <f>'Cost Parcial'!V59</f>
        <v>0</v>
      </c>
      <c r="H6" s="50">
        <f>'Cost Parcial'!AF59</f>
        <v>0</v>
      </c>
      <c r="I6" s="50">
        <f>'Cost Parcial'!AO59</f>
        <v>0</v>
      </c>
      <c r="J6" s="50">
        <f>'Cost Parcial'!AX59</f>
        <v>0</v>
      </c>
      <c r="K6" s="50">
        <f>'Cost Parcial'!BD57</f>
        <v>0</v>
      </c>
      <c r="L6" s="50">
        <f t="shared" ref="L6:L15" si="0">ROUND(SUM(F6:K6),2)</f>
        <v>0</v>
      </c>
    </row>
    <row r="7" spans="1:12" x14ac:dyDescent="0.25">
      <c r="A7" s="46">
        <v>4</v>
      </c>
      <c r="B7" s="47" t="s">
        <v>48</v>
      </c>
      <c r="C7" s="51">
        <v>6064</v>
      </c>
      <c r="D7" s="48" t="s">
        <v>46</v>
      </c>
      <c r="E7" s="49">
        <v>0.6</v>
      </c>
      <c r="F7" s="50">
        <f>'Cost Parcial'!J74</f>
        <v>0</v>
      </c>
      <c r="G7" s="50">
        <f>'Cost Parcial'!V74</f>
        <v>0</v>
      </c>
      <c r="H7" s="50">
        <f>'Cost Parcial'!AF74</f>
        <v>0</v>
      </c>
      <c r="I7" s="50">
        <f>'Cost Parcial'!AO74</f>
        <v>0</v>
      </c>
      <c r="J7" s="50">
        <f>'Cost Parcial'!AX74</f>
        <v>0</v>
      </c>
      <c r="K7" s="50">
        <f>'Cost Parcial'!BD74</f>
        <v>0</v>
      </c>
      <c r="L7" s="50">
        <f t="shared" si="0"/>
        <v>0</v>
      </c>
    </row>
    <row r="8" spans="1:12" x14ac:dyDescent="0.25">
      <c r="A8" s="46">
        <v>5</v>
      </c>
      <c r="B8" s="47" t="s">
        <v>49</v>
      </c>
      <c r="C8" s="51">
        <v>4000</v>
      </c>
      <c r="D8" s="51" t="s">
        <v>50</v>
      </c>
      <c r="E8" s="49">
        <v>5.4</v>
      </c>
      <c r="F8" s="50">
        <f>'Cost Parcial'!J91</f>
        <v>0</v>
      </c>
      <c r="G8" s="50">
        <f>'Cost Parcial'!V91</f>
        <v>0</v>
      </c>
      <c r="H8" s="50">
        <f>'Cost Parcial'!AF91</f>
        <v>0</v>
      </c>
      <c r="I8" s="50">
        <f>'Cost Parcial'!AO91</f>
        <v>0</v>
      </c>
      <c r="J8" s="50">
        <f>'Cost Parcial'!AX91</f>
        <v>0</v>
      </c>
      <c r="K8" s="50">
        <f>'Cost Parcial'!BD91</f>
        <v>0</v>
      </c>
      <c r="L8" s="50">
        <f t="shared" si="0"/>
        <v>0</v>
      </c>
    </row>
    <row r="9" spans="1:12" x14ac:dyDescent="0.25">
      <c r="A9" s="46">
        <v>6</v>
      </c>
      <c r="B9" s="53" t="s">
        <v>51</v>
      </c>
      <c r="C9" s="54">
        <v>60</v>
      </c>
      <c r="D9" s="54" t="s">
        <v>50</v>
      </c>
      <c r="E9" s="55">
        <v>0.95</v>
      </c>
      <c r="F9" s="56">
        <f>'Cost Parcial'!J106</f>
        <v>0</v>
      </c>
      <c r="G9" s="56">
        <f>'Cost Parcial'!V106</f>
        <v>0</v>
      </c>
      <c r="H9" s="56">
        <f>'Cost Parcial'!AF106</f>
        <v>0</v>
      </c>
      <c r="I9" s="56">
        <f>'Cost Parcial'!AO106</f>
        <v>0</v>
      </c>
      <c r="J9" s="56">
        <f>'Cost Parcial'!AX106</f>
        <v>0</v>
      </c>
      <c r="K9" s="56">
        <f>'Cost Parcial'!BD106</f>
        <v>0</v>
      </c>
      <c r="L9" s="50">
        <f t="shared" si="0"/>
        <v>0</v>
      </c>
    </row>
    <row r="10" spans="1:12" x14ac:dyDescent="0.25">
      <c r="A10" s="46">
        <v>7</v>
      </c>
      <c r="B10" s="47" t="s">
        <v>72</v>
      </c>
      <c r="C10" s="51">
        <v>75</v>
      </c>
      <c r="D10" s="48" t="s">
        <v>50</v>
      </c>
      <c r="E10" s="49">
        <v>0.4</v>
      </c>
      <c r="F10" s="50">
        <f>'Cost Parcial'!J121</f>
        <v>0</v>
      </c>
      <c r="G10" s="50">
        <f>'Cost Parcial'!V121</f>
        <v>0</v>
      </c>
      <c r="H10" s="50">
        <f>'Cost Parcial'!AF121</f>
        <v>0</v>
      </c>
      <c r="I10" s="50">
        <f>'Cost Parcial'!AO121</f>
        <v>0</v>
      </c>
      <c r="J10" s="50">
        <f>'Cost Parcial'!AX121</f>
        <v>0</v>
      </c>
      <c r="K10" s="50">
        <f>'Cost Parcial'!BD121</f>
        <v>0</v>
      </c>
      <c r="L10" s="50">
        <f t="shared" si="0"/>
        <v>0</v>
      </c>
    </row>
    <row r="11" spans="1:12" x14ac:dyDescent="0.25">
      <c r="A11" s="46">
        <v>8</v>
      </c>
      <c r="B11" s="47" t="s">
        <v>52</v>
      </c>
      <c r="C11" s="51">
        <v>5286</v>
      </c>
      <c r="D11" s="51" t="s">
        <v>46</v>
      </c>
      <c r="E11" s="49">
        <v>1.4</v>
      </c>
      <c r="F11" s="50">
        <f>'Cost Parcial'!J136</f>
        <v>0</v>
      </c>
      <c r="G11" s="50">
        <f>'Cost Parcial'!V136</f>
        <v>0</v>
      </c>
      <c r="H11" s="50">
        <f>'Cost Parcial'!AF136</f>
        <v>0</v>
      </c>
      <c r="I11" s="50">
        <f>'Cost Parcial'!AO136</f>
        <v>0</v>
      </c>
      <c r="J11" s="50">
        <f>'Cost Parcial'!AX136</f>
        <v>0</v>
      </c>
      <c r="K11" s="50">
        <f>'Cost Parcial'!BD136</f>
        <v>0</v>
      </c>
      <c r="L11" s="50">
        <f t="shared" si="0"/>
        <v>0</v>
      </c>
    </row>
    <row r="12" spans="1:12" x14ac:dyDescent="0.25">
      <c r="A12" s="46">
        <v>9</v>
      </c>
      <c r="B12" s="47" t="s">
        <v>53</v>
      </c>
      <c r="C12" s="51">
        <v>564324</v>
      </c>
      <c r="D12" s="48" t="s">
        <v>46</v>
      </c>
      <c r="E12" s="49">
        <v>5</v>
      </c>
      <c r="F12" s="50">
        <f>'Cost Parcial'!J151</f>
        <v>0</v>
      </c>
      <c r="G12" s="50">
        <f>'Cost Parcial'!V151</f>
        <v>0</v>
      </c>
      <c r="H12" s="50">
        <f>'Cost Parcial'!AF151</f>
        <v>0</v>
      </c>
      <c r="I12" s="50">
        <f>'Cost Parcial'!AO151</f>
        <v>0</v>
      </c>
      <c r="J12" s="50">
        <f>'Cost Parcial'!AX151</f>
        <v>0</v>
      </c>
      <c r="K12" s="50">
        <f>'Cost Parcial'!BD151</f>
        <v>0</v>
      </c>
      <c r="L12" s="50">
        <f t="shared" si="0"/>
        <v>0</v>
      </c>
    </row>
    <row r="13" spans="1:12" x14ac:dyDescent="0.25">
      <c r="A13" s="46">
        <v>10</v>
      </c>
      <c r="B13" s="52" t="s">
        <v>54</v>
      </c>
      <c r="C13" s="51">
        <v>478866.16500000004</v>
      </c>
      <c r="D13" s="48" t="s">
        <v>46</v>
      </c>
      <c r="E13" s="49">
        <v>1.6</v>
      </c>
      <c r="F13" s="50">
        <f>'Cost Parcial'!J166</f>
        <v>0</v>
      </c>
      <c r="G13" s="50">
        <f>'Cost Parcial'!V166</f>
        <v>0</v>
      </c>
      <c r="H13" s="50">
        <f>'Cost Parcial'!AF166</f>
        <v>0</v>
      </c>
      <c r="I13" s="50">
        <f>'Cost Parcial'!AO166</f>
        <v>0</v>
      </c>
      <c r="J13" s="50">
        <f>'Cost Parcial'!AX166</f>
        <v>0</v>
      </c>
      <c r="K13" s="50">
        <f>'Cost Parcial'!BD166</f>
        <v>0</v>
      </c>
      <c r="L13" s="50">
        <f t="shared" si="0"/>
        <v>0</v>
      </c>
    </row>
    <row r="14" spans="1:12" x14ac:dyDescent="0.25">
      <c r="A14" s="46">
        <v>11</v>
      </c>
      <c r="B14" s="47" t="s">
        <v>73</v>
      </c>
      <c r="C14" s="51">
        <v>57630</v>
      </c>
      <c r="D14" s="51" t="s">
        <v>46</v>
      </c>
      <c r="E14" s="49">
        <v>1.4</v>
      </c>
      <c r="F14" s="50">
        <f>'Cost Parcial'!J181</f>
        <v>0</v>
      </c>
      <c r="G14" s="50">
        <f>'Cost Parcial'!V181</f>
        <v>0</v>
      </c>
      <c r="H14" s="50">
        <f>'Cost Parcial'!AF181</f>
        <v>0</v>
      </c>
      <c r="I14" s="50">
        <f>'Cost Parcial'!AO181</f>
        <v>0</v>
      </c>
      <c r="J14" s="50">
        <f>'Cost Parcial'!AX181</f>
        <v>0</v>
      </c>
      <c r="K14" s="50">
        <f>'Cost Parcial'!BD181</f>
        <v>0</v>
      </c>
      <c r="L14" s="50">
        <f t="shared" si="0"/>
        <v>0</v>
      </c>
    </row>
    <row r="15" spans="1:12" x14ac:dyDescent="0.25">
      <c r="A15" s="57">
        <v>12</v>
      </c>
      <c r="B15" s="47" t="s">
        <v>237</v>
      </c>
      <c r="C15" s="51">
        <v>0</v>
      </c>
      <c r="D15" s="51"/>
      <c r="E15" s="49">
        <v>0</v>
      </c>
      <c r="F15" s="50">
        <f>'Cost Parcial'!J198</f>
        <v>0</v>
      </c>
      <c r="G15" s="56">
        <f>'Cost Parcial'!V198</f>
        <v>0</v>
      </c>
      <c r="H15" s="50">
        <f>'Cost Parcial'!AF198</f>
        <v>0</v>
      </c>
      <c r="I15" s="56">
        <f>'Cost Parcial'!AO198</f>
        <v>0</v>
      </c>
      <c r="J15" s="56">
        <f>'Cost Parcial'!AX198</f>
        <v>0</v>
      </c>
      <c r="K15" s="50">
        <f>'Cost Parcial'!BD198</f>
        <v>0</v>
      </c>
      <c r="L15" s="50">
        <f t="shared" si="0"/>
        <v>0</v>
      </c>
    </row>
    <row r="16" spans="1:12" x14ac:dyDescent="0.25">
      <c r="B16" s="58"/>
      <c r="C16" s="59"/>
      <c r="D16" s="59"/>
      <c r="E16" s="60">
        <f>SUM(E4:E15)</f>
        <v>51.15</v>
      </c>
      <c r="F16" s="61"/>
      <c r="G16" s="61"/>
      <c r="H16" s="61"/>
      <c r="I16" s="61"/>
      <c r="J16" s="61"/>
      <c r="K16" s="61"/>
      <c r="L16" s="61"/>
    </row>
    <row r="17" spans="2:16" x14ac:dyDescent="0.25">
      <c r="B17" s="62"/>
      <c r="C17" s="63"/>
      <c r="D17" s="64"/>
      <c r="E17" s="65"/>
      <c r="F17" s="66">
        <f t="shared" ref="F17:K17" si="1">SUM(F4:F15)</f>
        <v>0</v>
      </c>
      <c r="G17" s="66">
        <f t="shared" si="1"/>
        <v>0</v>
      </c>
      <c r="H17" s="66">
        <f t="shared" si="1"/>
        <v>0</v>
      </c>
      <c r="I17" s="66">
        <f t="shared" si="1"/>
        <v>0</v>
      </c>
      <c r="J17" s="66">
        <f t="shared" si="1"/>
        <v>0</v>
      </c>
      <c r="K17" s="66">
        <f t="shared" si="1"/>
        <v>0</v>
      </c>
      <c r="L17" s="67">
        <f>SUM(L4:L15)</f>
        <v>0</v>
      </c>
      <c r="M17" s="68"/>
    </row>
    <row r="18" spans="2:16" x14ac:dyDescent="0.25">
      <c r="B18" s="62"/>
      <c r="C18" s="64"/>
      <c r="D18" s="64"/>
      <c r="E18" s="69"/>
      <c r="F18" s="69"/>
      <c r="G18" s="69"/>
      <c r="H18" s="69"/>
      <c r="I18" s="69"/>
      <c r="J18" s="69"/>
      <c r="K18" s="69"/>
      <c r="L18" s="69"/>
      <c r="M18" s="68"/>
    </row>
    <row r="19" spans="2:16" x14ac:dyDescent="0.25">
      <c r="B19" s="70" t="s">
        <v>55</v>
      </c>
      <c r="C19" s="71" t="e">
        <f>L19/(L19+L20)</f>
        <v>#DIV/0!</v>
      </c>
      <c r="D19" s="72"/>
      <c r="E19" s="73"/>
      <c r="F19" s="74">
        <f>ROUND(F4,2)</f>
        <v>0</v>
      </c>
      <c r="G19" s="74">
        <f t="shared" ref="G19:K19" si="2">ROUND(G4,2)</f>
        <v>0</v>
      </c>
      <c r="H19" s="74">
        <f t="shared" si="2"/>
        <v>0</v>
      </c>
      <c r="I19" s="74">
        <f t="shared" si="2"/>
        <v>0</v>
      </c>
      <c r="J19" s="74">
        <f t="shared" si="2"/>
        <v>0</v>
      </c>
      <c r="K19" s="74">
        <f t="shared" si="2"/>
        <v>0</v>
      </c>
      <c r="L19" s="74">
        <f>L4</f>
        <v>0</v>
      </c>
      <c r="M19" s="544">
        <f>L19+L20</f>
        <v>0</v>
      </c>
      <c r="P19" s="75"/>
    </row>
    <row r="20" spans="2:16" x14ac:dyDescent="0.25">
      <c r="B20" s="76" t="s">
        <v>56</v>
      </c>
      <c r="C20" s="77" t="e">
        <f>L20/(L20+L19)</f>
        <v>#DIV/0!</v>
      </c>
      <c r="D20" s="78"/>
      <c r="E20" s="79"/>
      <c r="F20" s="80">
        <f>ROUND(SUM(F5:F15),2)</f>
        <v>0</v>
      </c>
      <c r="G20" s="80">
        <f>ROUND(SUM(G5:G15),2)</f>
        <v>0</v>
      </c>
      <c r="H20" s="80">
        <f>ROUND(SUM(H5:H15),2)</f>
        <v>0</v>
      </c>
      <c r="I20" s="80">
        <f>ROUND(SUM(I5:I15),2)</f>
        <v>0</v>
      </c>
      <c r="J20" s="80">
        <f>ROUND(SUM(J5:J15),2)</f>
        <v>0</v>
      </c>
      <c r="K20" s="80">
        <f t="shared" ref="K20" si="3">ROUND(SUM(K5:K15),2)</f>
        <v>0</v>
      </c>
      <c r="L20" s="80">
        <f>ROUND(SUM(F20:K20),2)</f>
        <v>0</v>
      </c>
      <c r="M20" s="545"/>
      <c r="N20" s="81"/>
      <c r="P20" s="82"/>
    </row>
    <row r="21" spans="2:16" x14ac:dyDescent="0.25">
      <c r="B21" s="62"/>
      <c r="C21" s="62"/>
      <c r="D21" s="62"/>
      <c r="E21" s="62"/>
      <c r="F21" s="69"/>
      <c r="G21" s="69"/>
      <c r="H21" s="69"/>
      <c r="I21" s="69"/>
      <c r="J21" s="69"/>
      <c r="K21" s="69"/>
      <c r="L21" s="69"/>
      <c r="M21" s="69"/>
    </row>
    <row r="22" spans="2:16" x14ac:dyDescent="0.25">
      <c r="B22" s="45"/>
      <c r="C22" s="45"/>
      <c r="D22" s="45"/>
      <c r="E22" s="45"/>
      <c r="F22" s="83"/>
      <c r="G22" s="83"/>
      <c r="H22" s="83"/>
      <c r="I22" s="83"/>
      <c r="J22" s="83"/>
      <c r="K22" s="83"/>
      <c r="L22" s="83"/>
      <c r="M22" s="83"/>
    </row>
    <row r="23" spans="2:16" x14ac:dyDescent="0.25">
      <c r="B23" s="84" t="s">
        <v>57</v>
      </c>
      <c r="C23" s="85">
        <v>0.09</v>
      </c>
      <c r="D23" s="73"/>
      <c r="E23" s="73"/>
      <c r="F23" s="86">
        <f>ROUND(F19*C23,2)</f>
        <v>0</v>
      </c>
      <c r="G23" s="86">
        <f>ROUND(G19*C23,2)</f>
        <v>0</v>
      </c>
      <c r="H23" s="86">
        <f>ROUND(H19*C23,2)</f>
        <v>0</v>
      </c>
      <c r="I23" s="86">
        <f>ROUND(I19*C23,2)</f>
        <v>0</v>
      </c>
      <c r="J23" s="86">
        <f>ROUND(J19*C23,2)</f>
        <v>0</v>
      </c>
      <c r="K23" s="86">
        <f>ROUND(K19*C23,2)</f>
        <v>0</v>
      </c>
      <c r="L23" s="87">
        <f>ROUND(C23*L19,2)</f>
        <v>0</v>
      </c>
      <c r="M23" s="547">
        <f>L23+L24</f>
        <v>0</v>
      </c>
      <c r="N23" s="552">
        <f>M23+M25</f>
        <v>0</v>
      </c>
    </row>
    <row r="24" spans="2:16" x14ac:dyDescent="0.25">
      <c r="B24" s="85" t="s">
        <v>59</v>
      </c>
      <c r="C24" s="88">
        <v>0.03</v>
      </c>
      <c r="D24" s="73"/>
      <c r="E24" s="73"/>
      <c r="F24" s="86">
        <f t="shared" ref="F24:K25" si="4">ROUND(F19*$C24,2)</f>
        <v>0</v>
      </c>
      <c r="G24" s="86">
        <f t="shared" si="4"/>
        <v>0</v>
      </c>
      <c r="H24" s="86">
        <f t="shared" si="4"/>
        <v>0</v>
      </c>
      <c r="I24" s="86">
        <f t="shared" si="4"/>
        <v>0</v>
      </c>
      <c r="J24" s="86">
        <f t="shared" si="4"/>
        <v>0</v>
      </c>
      <c r="K24" s="86">
        <f t="shared" si="4"/>
        <v>0</v>
      </c>
      <c r="L24" s="87">
        <f>ROUND(C24*L19,2)</f>
        <v>0</v>
      </c>
      <c r="M24" s="548"/>
      <c r="N24" s="553"/>
    </row>
    <row r="25" spans="2:16" x14ac:dyDescent="0.25">
      <c r="B25" s="89" t="s">
        <v>58</v>
      </c>
      <c r="C25" s="89">
        <v>0.09</v>
      </c>
      <c r="D25" s="79"/>
      <c r="E25" s="79"/>
      <c r="F25" s="90">
        <f t="shared" si="4"/>
        <v>0</v>
      </c>
      <c r="G25" s="90">
        <f t="shared" si="4"/>
        <v>0</v>
      </c>
      <c r="H25" s="90">
        <f t="shared" si="4"/>
        <v>0</v>
      </c>
      <c r="I25" s="90">
        <f t="shared" si="4"/>
        <v>0</v>
      </c>
      <c r="J25" s="90">
        <f t="shared" si="4"/>
        <v>0</v>
      </c>
      <c r="K25" s="90">
        <f t="shared" si="4"/>
        <v>0</v>
      </c>
      <c r="L25" s="91">
        <f>ROUND(C25*L20,2)</f>
        <v>0</v>
      </c>
      <c r="M25" s="549">
        <f>L25+L26</f>
        <v>0</v>
      </c>
      <c r="N25" s="553"/>
    </row>
    <row r="26" spans="2:16" x14ac:dyDescent="0.25">
      <c r="B26" s="89" t="s">
        <v>60</v>
      </c>
      <c r="C26" s="92">
        <v>0.03</v>
      </c>
      <c r="D26" s="79"/>
      <c r="E26" s="79"/>
      <c r="F26" s="90">
        <f t="shared" ref="F26:K26" si="5">ROUND(F20*$C26,2)</f>
        <v>0</v>
      </c>
      <c r="G26" s="90">
        <f t="shared" si="5"/>
        <v>0</v>
      </c>
      <c r="H26" s="90">
        <f t="shared" si="5"/>
        <v>0</v>
      </c>
      <c r="I26" s="90">
        <f t="shared" si="5"/>
        <v>0</v>
      </c>
      <c r="J26" s="90">
        <f t="shared" si="5"/>
        <v>0</v>
      </c>
      <c r="K26" s="90">
        <f t="shared" si="5"/>
        <v>0</v>
      </c>
      <c r="L26" s="91">
        <f>ROUND(C26*L20,2)</f>
        <v>0</v>
      </c>
      <c r="M26" s="550"/>
      <c r="N26" s="554"/>
    </row>
    <row r="27" spans="2:16" x14ac:dyDescent="0.25">
      <c r="C27" s="93"/>
      <c r="E27" s="62"/>
      <c r="F27" s="45"/>
      <c r="G27" s="45"/>
      <c r="H27" s="45"/>
      <c r="I27" s="45"/>
      <c r="J27" s="94" t="s">
        <v>174</v>
      </c>
      <c r="K27" s="94"/>
      <c r="L27" s="95">
        <f>L17+L25+L26+L23+L24</f>
        <v>0</v>
      </c>
    </row>
    <row r="28" spans="2:16" x14ac:dyDescent="0.25">
      <c r="E28" s="62"/>
      <c r="I28" s="58"/>
      <c r="J28" s="58"/>
      <c r="K28" s="58"/>
      <c r="L28" s="58"/>
      <c r="M28" s="58"/>
      <c r="N28" s="58"/>
    </row>
    <row r="29" spans="2:16" x14ac:dyDescent="0.25">
      <c r="B29" s="96"/>
      <c r="C29" s="96"/>
      <c r="D29" s="96"/>
      <c r="E29" s="96"/>
      <c r="F29" s="96"/>
      <c r="G29" s="96"/>
      <c r="H29" s="96"/>
      <c r="I29" s="58"/>
      <c r="J29" s="58"/>
      <c r="K29" s="58"/>
      <c r="L29" s="58"/>
      <c r="M29" s="58"/>
    </row>
    <row r="30" spans="2:16" x14ac:dyDescent="0.25">
      <c r="B30" s="70" t="s">
        <v>61</v>
      </c>
      <c r="C30" s="97">
        <v>0.1</v>
      </c>
      <c r="D30" s="98"/>
      <c r="E30" s="98"/>
      <c r="F30" s="74">
        <f>ROUND(F19*$C30,2)</f>
        <v>0</v>
      </c>
      <c r="G30" s="74">
        <f t="shared" ref="G30:K30" si="6">ROUND(G19*$C30,2)</f>
        <v>0</v>
      </c>
      <c r="H30" s="74">
        <f t="shared" si="6"/>
        <v>0</v>
      </c>
      <c r="I30" s="74">
        <f t="shared" si="6"/>
        <v>0</v>
      </c>
      <c r="J30" s="74">
        <f t="shared" si="6"/>
        <v>0</v>
      </c>
      <c r="K30" s="74">
        <f t="shared" si="6"/>
        <v>0</v>
      </c>
      <c r="L30" s="99">
        <f>L19*C30</f>
        <v>0</v>
      </c>
      <c r="M30" s="100">
        <f>L30</f>
        <v>0</v>
      </c>
      <c r="N30" s="101"/>
    </row>
    <row r="31" spans="2:16" x14ac:dyDescent="0.25">
      <c r="B31" s="84" t="s">
        <v>246</v>
      </c>
      <c r="C31" s="71">
        <v>0.1</v>
      </c>
      <c r="D31" s="73"/>
      <c r="E31" s="73"/>
      <c r="F31" s="86">
        <f>ROUND(F23*$C31,2)</f>
        <v>0</v>
      </c>
      <c r="G31" s="86">
        <f t="shared" ref="G31:K31" si="7">ROUND(G23*$C31,2)</f>
        <v>0</v>
      </c>
      <c r="H31" s="86">
        <f t="shared" si="7"/>
        <v>0</v>
      </c>
      <c r="I31" s="86">
        <f t="shared" si="7"/>
        <v>0</v>
      </c>
      <c r="J31" s="86">
        <f t="shared" si="7"/>
        <v>0</v>
      </c>
      <c r="K31" s="86">
        <f t="shared" si="7"/>
        <v>0</v>
      </c>
      <c r="L31" s="102">
        <f>L23*C31</f>
        <v>0</v>
      </c>
      <c r="M31" s="555">
        <f>L31+L32</f>
        <v>0</v>
      </c>
      <c r="N31" s="103"/>
    </row>
    <row r="32" spans="2:16" x14ac:dyDescent="0.25">
      <c r="B32" s="85" t="s">
        <v>247</v>
      </c>
      <c r="C32" s="71">
        <v>0.1</v>
      </c>
      <c r="D32" s="73"/>
      <c r="E32" s="73"/>
      <c r="F32" s="86">
        <f>ROUND(F24*$C32,2)</f>
        <v>0</v>
      </c>
      <c r="G32" s="86">
        <f t="shared" ref="G32:K32" si="8">ROUND(G24*$C32,2)</f>
        <v>0</v>
      </c>
      <c r="H32" s="86">
        <f t="shared" si="8"/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102">
        <f>L24*C32</f>
        <v>0</v>
      </c>
      <c r="M32" s="555"/>
      <c r="N32" s="103">
        <f>M30+M31+M33+M34</f>
        <v>0</v>
      </c>
    </row>
    <row r="33" spans="2:14" x14ac:dyDescent="0.25">
      <c r="B33" s="76" t="s">
        <v>62</v>
      </c>
      <c r="C33" s="104">
        <v>0.21</v>
      </c>
      <c r="D33" s="105"/>
      <c r="E33" s="105"/>
      <c r="F33" s="106">
        <f>ROUND(F20*$C33,2)</f>
        <v>0</v>
      </c>
      <c r="G33" s="106">
        <f t="shared" ref="G33:K33" si="9">ROUND(G20*$C33,2)</f>
        <v>0</v>
      </c>
      <c r="H33" s="106">
        <f t="shared" si="9"/>
        <v>0</v>
      </c>
      <c r="I33" s="106">
        <f t="shared" si="9"/>
        <v>0</v>
      </c>
      <c r="J33" s="106">
        <f t="shared" si="9"/>
        <v>0</v>
      </c>
      <c r="K33" s="106">
        <f t="shared" si="9"/>
        <v>0</v>
      </c>
      <c r="L33" s="106">
        <f>SUM(F33:K33)</f>
        <v>0</v>
      </c>
      <c r="M33" s="107">
        <f>L33</f>
        <v>0</v>
      </c>
      <c r="N33" s="103"/>
    </row>
    <row r="34" spans="2:14" x14ac:dyDescent="0.25">
      <c r="B34" s="89" t="s">
        <v>248</v>
      </c>
      <c r="C34" s="77">
        <v>0.21</v>
      </c>
      <c r="D34" s="79"/>
      <c r="E34" s="79"/>
      <c r="F34" s="90">
        <f>ROUND(F25*$C34,2)</f>
        <v>0</v>
      </c>
      <c r="G34" s="90">
        <f t="shared" ref="G34:K34" si="10">ROUND(G25*$C34,2)</f>
        <v>0</v>
      </c>
      <c r="H34" s="90">
        <f t="shared" si="10"/>
        <v>0</v>
      </c>
      <c r="I34" s="90">
        <f t="shared" si="10"/>
        <v>0</v>
      </c>
      <c r="J34" s="90">
        <f t="shared" si="10"/>
        <v>0</v>
      </c>
      <c r="K34" s="90">
        <f t="shared" si="10"/>
        <v>0</v>
      </c>
      <c r="L34" s="90">
        <f>L25*C34</f>
        <v>0</v>
      </c>
      <c r="M34" s="556">
        <f>L34+L35</f>
        <v>0</v>
      </c>
      <c r="N34" s="103"/>
    </row>
    <row r="35" spans="2:14" x14ac:dyDescent="0.25">
      <c r="B35" s="89" t="s">
        <v>249</v>
      </c>
      <c r="C35" s="77">
        <v>0.21</v>
      </c>
      <c r="D35" s="79"/>
      <c r="E35" s="79"/>
      <c r="F35" s="90">
        <f>ROUND(F26*$C35,2)</f>
        <v>0</v>
      </c>
      <c r="G35" s="90">
        <f t="shared" ref="G35:K35" si="11">ROUND(G26*$C35,2)</f>
        <v>0</v>
      </c>
      <c r="H35" s="90">
        <f t="shared" si="11"/>
        <v>0</v>
      </c>
      <c r="I35" s="90">
        <f t="shared" si="11"/>
        <v>0</v>
      </c>
      <c r="J35" s="90">
        <f t="shared" si="11"/>
        <v>0</v>
      </c>
      <c r="K35" s="90">
        <f t="shared" si="11"/>
        <v>0</v>
      </c>
      <c r="L35" s="90">
        <f>L26*C35</f>
        <v>0</v>
      </c>
      <c r="M35" s="556"/>
      <c r="N35" s="108"/>
    </row>
    <row r="36" spans="2:14" x14ac:dyDescent="0.25">
      <c r="C36" s="109" t="s">
        <v>1</v>
      </c>
      <c r="J36" s="110" t="s">
        <v>203</v>
      </c>
      <c r="K36" s="110"/>
      <c r="L36" s="111">
        <f>L27+L30+L31+L32+L33+L34+L35</f>
        <v>0</v>
      </c>
    </row>
    <row r="37" spans="2:14" x14ac:dyDescent="0.25">
      <c r="L37" s="112"/>
    </row>
    <row r="38" spans="2:14" x14ac:dyDescent="0.25">
      <c r="B38" s="113" t="s">
        <v>250</v>
      </c>
      <c r="C38" s="114"/>
      <c r="D38" s="114"/>
      <c r="E38" s="114"/>
      <c r="F38" s="115">
        <f>F19+F20+F30+F33</f>
        <v>0</v>
      </c>
      <c r="G38" s="115">
        <f t="shared" ref="G38:K38" si="12">G19+G20+G30+G33</f>
        <v>0</v>
      </c>
      <c r="H38" s="115">
        <f t="shared" si="12"/>
        <v>0</v>
      </c>
      <c r="I38" s="115">
        <f t="shared" si="12"/>
        <v>0</v>
      </c>
      <c r="J38" s="115">
        <f t="shared" si="12"/>
        <v>0</v>
      </c>
      <c r="K38" s="115">
        <f t="shared" si="12"/>
        <v>0</v>
      </c>
      <c r="L38" s="116">
        <f>L19+L20+L30+L33</f>
        <v>0</v>
      </c>
      <c r="M38" s="117">
        <f>L38</f>
        <v>0</v>
      </c>
      <c r="N38" s="546">
        <f>L38+L39+L40</f>
        <v>0</v>
      </c>
    </row>
    <row r="39" spans="2:14" x14ac:dyDescent="0.25">
      <c r="B39" s="118" t="s">
        <v>251</v>
      </c>
      <c r="C39" s="119"/>
      <c r="D39" s="119"/>
      <c r="E39" s="119"/>
      <c r="F39" s="120">
        <f>F23+F25+F31+F34</f>
        <v>0</v>
      </c>
      <c r="G39" s="120">
        <f t="shared" ref="G39:K39" si="13">G23+G25+G31+G34</f>
        <v>0</v>
      </c>
      <c r="H39" s="120">
        <f t="shared" si="13"/>
        <v>0</v>
      </c>
      <c r="I39" s="120">
        <f t="shared" si="13"/>
        <v>0</v>
      </c>
      <c r="J39" s="120">
        <f t="shared" si="13"/>
        <v>0</v>
      </c>
      <c r="K39" s="120">
        <f t="shared" si="13"/>
        <v>0</v>
      </c>
      <c r="L39" s="120">
        <f>L23+L25+L31+L34</f>
        <v>0</v>
      </c>
      <c r="M39" s="551">
        <f>L39+L40</f>
        <v>0</v>
      </c>
      <c r="N39" s="546"/>
    </row>
    <row r="40" spans="2:14" x14ac:dyDescent="0.25">
      <c r="B40" s="118" t="s">
        <v>252</v>
      </c>
      <c r="C40" s="119"/>
      <c r="D40" s="119"/>
      <c r="E40" s="119"/>
      <c r="F40" s="120">
        <f>F24+F26+F32+F35</f>
        <v>0</v>
      </c>
      <c r="G40" s="120">
        <f t="shared" ref="G40:K40" si="14">G24+G26+G32+G35</f>
        <v>0</v>
      </c>
      <c r="H40" s="120">
        <f t="shared" si="14"/>
        <v>0</v>
      </c>
      <c r="I40" s="120">
        <f t="shared" si="14"/>
        <v>0</v>
      </c>
      <c r="J40" s="120">
        <f t="shared" si="14"/>
        <v>0</v>
      </c>
      <c r="K40" s="120">
        <f t="shared" si="14"/>
        <v>0</v>
      </c>
      <c r="L40" s="120">
        <f>L24+L26+L32+L35</f>
        <v>0</v>
      </c>
      <c r="M40" s="551"/>
      <c r="N40" s="546"/>
    </row>
    <row r="41" spans="2:14" x14ac:dyDescent="0.25">
      <c r="F41" s="121"/>
      <c r="G41" s="121"/>
      <c r="H41" s="121"/>
      <c r="I41" s="121"/>
      <c r="J41" s="121"/>
      <c r="K41" s="121"/>
      <c r="L41" s="121"/>
    </row>
    <row r="43" spans="2:14" x14ac:dyDescent="0.25">
      <c r="K43" s="122"/>
      <c r="L43" s="81"/>
    </row>
    <row r="44" spans="2:14" x14ac:dyDescent="0.25">
      <c r="B44" s="123"/>
      <c r="L44" s="81"/>
    </row>
    <row r="45" spans="2:14" x14ac:dyDescent="0.25">
      <c r="L45" s="81"/>
    </row>
    <row r="46" spans="2:14" x14ac:dyDescent="0.25">
      <c r="N46" s="81"/>
    </row>
  </sheetData>
  <sheetProtection password="CC3D" sheet="1" objects="1" scenarios="1" selectLockedCells="1" selectUnlockedCells="1"/>
  <mergeCells count="8">
    <mergeCell ref="M19:M20"/>
    <mergeCell ref="N38:N40"/>
    <mergeCell ref="M23:M24"/>
    <mergeCell ref="M25:M26"/>
    <mergeCell ref="M39:M40"/>
    <mergeCell ref="N23:N26"/>
    <mergeCell ref="M31:M32"/>
    <mergeCell ref="M34:M35"/>
  </mergeCells>
  <pageMargins left="0.49" right="0.59055118110236227" top="0.76" bottom="0.74803149606299213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BF206"/>
  <sheetViews>
    <sheetView view="pageBreakPreview" zoomScale="70" zoomScaleNormal="70" zoomScaleSheetLayoutView="70" workbookViewId="0">
      <selection activeCell="AL131" sqref="AL131"/>
    </sheetView>
  </sheetViews>
  <sheetFormatPr defaultColWidth="11.42578125" defaultRowHeight="15" x14ac:dyDescent="0.25"/>
  <cols>
    <col min="1" max="1" width="26.7109375" style="41" customWidth="1"/>
    <col min="2" max="2" width="11.42578125" style="41"/>
    <col min="3" max="3" width="11.7109375" style="41" bestFit="1" customWidth="1"/>
    <col min="4" max="4" width="14" style="41" customWidth="1"/>
    <col min="5" max="5" width="13" style="41" customWidth="1"/>
    <col min="6" max="6" width="11.7109375" style="41" bestFit="1" customWidth="1"/>
    <col min="7" max="7" width="13.140625" style="41" customWidth="1"/>
    <col min="8" max="8" width="0" style="41" hidden="1" customWidth="1"/>
    <col min="9" max="9" width="11.42578125" style="41"/>
    <col min="10" max="10" width="20.28515625" style="41" customWidth="1"/>
    <col min="11" max="11" width="2.7109375" style="41" customWidth="1"/>
    <col min="12" max="12" width="61.7109375" style="41" bestFit="1" customWidth="1"/>
    <col min="13" max="13" width="21.42578125" style="41" customWidth="1"/>
    <col min="14" max="14" width="13.42578125" style="41" customWidth="1"/>
    <col min="15" max="15" width="11.5703125" style="41" bestFit="1" customWidth="1"/>
    <col min="16" max="16" width="16.5703125" style="41" bestFit="1" customWidth="1"/>
    <col min="17" max="18" width="16.5703125" style="41" hidden="1" customWidth="1"/>
    <col min="19" max="19" width="11.5703125" style="41" bestFit="1" customWidth="1"/>
    <col min="20" max="20" width="11.42578125" style="41"/>
    <col min="21" max="21" width="12.7109375" style="41" customWidth="1"/>
    <col min="22" max="22" width="16.85546875" style="41" bestFit="1" customWidth="1"/>
    <col min="23" max="23" width="2.7109375" style="41" customWidth="1"/>
    <col min="24" max="24" width="57.85546875" style="41" customWidth="1"/>
    <col min="25" max="26" width="11.42578125" style="41"/>
    <col min="27" max="27" width="15.85546875" style="41" customWidth="1"/>
    <col min="28" max="28" width="16.5703125" style="41" customWidth="1"/>
    <col min="29" max="29" width="13" style="41" customWidth="1"/>
    <col min="30" max="31" width="11.42578125" style="41"/>
    <col min="32" max="32" width="17.42578125" style="41" customWidth="1"/>
    <col min="33" max="33" width="2.7109375" style="41" customWidth="1"/>
    <col min="34" max="34" width="55.28515625" style="41" customWidth="1"/>
    <col min="35" max="36" width="11.42578125" style="41"/>
    <col min="37" max="37" width="15.85546875" style="41" customWidth="1"/>
    <col min="38" max="40" width="11.42578125" style="41"/>
    <col min="41" max="41" width="18" style="41" customWidth="1"/>
    <col min="42" max="42" width="2.7109375" style="41" customWidth="1"/>
    <col min="43" max="43" width="52.140625" style="41" customWidth="1"/>
    <col min="44" max="44" width="14" style="41" customWidth="1"/>
    <col min="45" max="45" width="11.42578125" style="41"/>
    <col min="46" max="46" width="15.28515625" style="41" customWidth="1"/>
    <col min="47" max="49" width="11.42578125" style="41"/>
    <col min="50" max="50" width="17.85546875" style="41" customWidth="1"/>
    <col min="51" max="51" width="2.7109375" style="41" customWidth="1"/>
    <col min="52" max="52" width="58.5703125" style="41" customWidth="1"/>
    <col min="53" max="53" width="12.7109375" style="41" customWidth="1"/>
    <col min="54" max="55" width="11.42578125" style="41"/>
    <col min="56" max="56" width="18" style="41" bestFit="1" customWidth="1"/>
    <col min="57" max="57" width="2.7109375" style="41" customWidth="1"/>
    <col min="58" max="58" width="21.5703125" style="41" customWidth="1"/>
    <col min="59" max="16384" width="11.42578125" style="41"/>
  </cols>
  <sheetData>
    <row r="1" spans="1:58" ht="26.25" x14ac:dyDescent="0.4">
      <c r="A1" s="235" t="s">
        <v>40</v>
      </c>
      <c r="Z1" s="82"/>
    </row>
    <row r="2" spans="1:58" ht="15.75" thickBot="1" x14ac:dyDescent="0.3">
      <c r="Z2" s="75"/>
    </row>
    <row r="3" spans="1:58" ht="15.75" thickBot="1" x14ac:dyDescent="0.3">
      <c r="A3" s="236" t="s">
        <v>63</v>
      </c>
      <c r="B3" s="237"/>
      <c r="C3" s="238"/>
      <c r="D3" s="238"/>
      <c r="E3" s="238"/>
      <c r="F3" s="238"/>
      <c r="G3" s="239"/>
      <c r="H3" s="239"/>
      <c r="I3" s="239"/>
      <c r="J3" s="240" t="s">
        <v>221</v>
      </c>
      <c r="L3" s="236" t="s">
        <v>63</v>
      </c>
      <c r="M3" s="241"/>
      <c r="N3" s="241"/>
      <c r="O3" s="241"/>
      <c r="P3" s="580" t="s">
        <v>219</v>
      </c>
      <c r="Q3" s="580"/>
      <c r="R3" s="580"/>
      <c r="S3" s="580"/>
      <c r="T3" s="580"/>
      <c r="U3" s="580"/>
      <c r="V3" s="581"/>
      <c r="X3" s="236" t="s">
        <v>63</v>
      </c>
      <c r="Y3" s="241"/>
      <c r="Z3" s="241"/>
      <c r="AA3" s="241"/>
      <c r="AB3" s="580" t="s">
        <v>220</v>
      </c>
      <c r="AC3" s="580"/>
      <c r="AD3" s="580"/>
      <c r="AE3" s="580"/>
      <c r="AF3" s="581"/>
      <c r="AH3" s="236" t="s">
        <v>63</v>
      </c>
      <c r="AI3" s="242"/>
      <c r="AJ3" s="242"/>
      <c r="AK3" s="242"/>
      <c r="AL3" s="242"/>
      <c r="AM3" s="242"/>
      <c r="AN3" s="242"/>
      <c r="AO3" s="243" t="s">
        <v>222</v>
      </c>
      <c r="AQ3" s="236" t="s">
        <v>63</v>
      </c>
      <c r="AR3" s="242"/>
      <c r="AS3" s="242"/>
      <c r="AT3" s="242"/>
      <c r="AU3" s="242"/>
      <c r="AV3" s="242"/>
      <c r="AW3" s="573" t="s">
        <v>223</v>
      </c>
      <c r="AX3" s="574"/>
      <c r="AZ3" s="236" t="s">
        <v>63</v>
      </c>
      <c r="BA3" s="242"/>
      <c r="BB3" s="242"/>
      <c r="BC3" s="242"/>
      <c r="BD3" s="243" t="s">
        <v>224</v>
      </c>
    </row>
    <row r="4" spans="1:58" x14ac:dyDescent="0.25">
      <c r="Z4" s="75"/>
    </row>
    <row r="5" spans="1:58" x14ac:dyDescent="0.25">
      <c r="A5" s="244" t="s">
        <v>82</v>
      </c>
      <c r="B5" s="245"/>
      <c r="C5" s="245"/>
      <c r="D5" s="245"/>
      <c r="E5" s="245"/>
      <c r="F5" s="245"/>
      <c r="G5" s="245"/>
      <c r="H5" s="245"/>
      <c r="I5" s="245"/>
      <c r="J5" s="246"/>
      <c r="K5" s="246"/>
      <c r="L5" s="244" t="s">
        <v>82</v>
      </c>
      <c r="M5" s="244"/>
      <c r="N5" s="245"/>
      <c r="O5" s="245"/>
      <c r="P5" s="245"/>
      <c r="Q5" s="245"/>
      <c r="R5" s="245"/>
      <c r="S5" s="245"/>
      <c r="T5" s="245"/>
      <c r="U5" s="245"/>
      <c r="V5" s="246"/>
      <c r="W5" s="246"/>
      <c r="X5" s="244" t="s">
        <v>82</v>
      </c>
      <c r="Y5" s="245"/>
      <c r="Z5" s="244"/>
      <c r="AA5" s="245"/>
      <c r="AB5" s="245"/>
      <c r="AC5" s="245"/>
      <c r="AD5" s="245"/>
      <c r="AE5" s="245"/>
      <c r="AF5" s="246"/>
      <c r="AG5" s="246"/>
      <c r="AH5" s="244" t="s">
        <v>82</v>
      </c>
      <c r="AI5" s="246"/>
      <c r="AJ5" s="246"/>
      <c r="AK5" s="246"/>
      <c r="AL5" s="246"/>
      <c r="AM5" s="246"/>
      <c r="AN5" s="246"/>
      <c r="AO5" s="246"/>
      <c r="AP5" s="246"/>
      <c r="AQ5" s="244" t="s">
        <v>82</v>
      </c>
      <c r="AR5" s="245"/>
      <c r="AS5" s="245"/>
      <c r="AT5" s="245"/>
      <c r="AU5" s="245"/>
      <c r="AV5" s="245"/>
      <c r="AW5" s="245"/>
      <c r="AX5" s="246"/>
      <c r="AY5" s="246"/>
      <c r="AZ5" s="244" t="s">
        <v>82</v>
      </c>
      <c r="BA5" s="245"/>
      <c r="BB5" s="245"/>
      <c r="BC5" s="245"/>
      <c r="BD5" s="246"/>
      <c r="BE5" s="246"/>
      <c r="BF5" s="246"/>
    </row>
    <row r="6" spans="1:58" x14ac:dyDescent="0.25">
      <c r="A6" s="196"/>
      <c r="B6" s="196"/>
      <c r="C6" s="196"/>
      <c r="D6" s="196"/>
      <c r="E6" s="196"/>
      <c r="F6" s="196"/>
      <c r="G6" s="196"/>
      <c r="H6" s="196"/>
      <c r="I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X6" s="196"/>
      <c r="Y6" s="196"/>
      <c r="Z6" s="247"/>
      <c r="AA6" s="196"/>
      <c r="AB6" s="196"/>
      <c r="AC6" s="196"/>
      <c r="AD6" s="196"/>
      <c r="AE6" s="196"/>
      <c r="AQ6" s="196"/>
      <c r="AR6" s="196"/>
      <c r="AS6" s="196"/>
      <c r="AT6" s="196"/>
      <c r="AU6" s="196"/>
      <c r="AV6" s="196"/>
      <c r="AW6" s="196"/>
      <c r="AZ6" s="196"/>
      <c r="BA6" s="196"/>
      <c r="BB6" s="196"/>
      <c r="BC6" s="196"/>
      <c r="BF6" s="246"/>
    </row>
    <row r="7" spans="1:58" x14ac:dyDescent="0.25">
      <c r="A7" s="248" t="s">
        <v>10</v>
      </c>
      <c r="B7" s="249"/>
      <c r="C7" s="249"/>
      <c r="D7" s="249"/>
      <c r="E7" s="249"/>
      <c r="F7" s="249"/>
      <c r="G7" s="249"/>
      <c r="H7" s="249"/>
      <c r="I7" s="249"/>
      <c r="J7" s="250"/>
      <c r="L7" s="248" t="s">
        <v>64</v>
      </c>
      <c r="M7" s="248"/>
      <c r="N7" s="249"/>
      <c r="O7" s="249"/>
      <c r="P7" s="249"/>
      <c r="Q7" s="249"/>
      <c r="R7" s="249"/>
      <c r="S7" s="249"/>
      <c r="T7" s="249"/>
      <c r="U7" s="249"/>
      <c r="V7" s="250"/>
      <c r="X7" s="248" t="s">
        <v>65</v>
      </c>
      <c r="Y7" s="249"/>
      <c r="Z7" s="249"/>
      <c r="AA7" s="249"/>
      <c r="AB7" s="249"/>
      <c r="AC7" s="249"/>
      <c r="AD7" s="249"/>
      <c r="AE7" s="249"/>
      <c r="AF7" s="250"/>
      <c r="AH7" s="248" t="s">
        <v>66</v>
      </c>
      <c r="AI7" s="251"/>
      <c r="AJ7" s="251"/>
      <c r="AK7" s="251"/>
      <c r="AL7" s="251"/>
      <c r="AM7" s="251"/>
      <c r="AN7" s="251"/>
      <c r="AO7" s="250"/>
      <c r="AQ7" s="248" t="s">
        <v>67</v>
      </c>
      <c r="AR7" s="249"/>
      <c r="AS7" s="249"/>
      <c r="AT7" s="249"/>
      <c r="AU7" s="249"/>
      <c r="AV7" s="249"/>
      <c r="AW7" s="249"/>
      <c r="AX7" s="250"/>
      <c r="AZ7" s="248" t="s">
        <v>68</v>
      </c>
      <c r="BA7" s="249"/>
      <c r="BB7" s="249"/>
      <c r="BC7" s="249"/>
      <c r="BD7" s="250"/>
      <c r="BF7" s="246"/>
    </row>
    <row r="8" spans="1:58" x14ac:dyDescent="0.25">
      <c r="A8" s="564" t="s">
        <v>11</v>
      </c>
      <c r="B8" s="567" t="s">
        <v>76</v>
      </c>
      <c r="C8" s="252" t="s">
        <v>6</v>
      </c>
      <c r="D8" s="253" t="s">
        <v>13</v>
      </c>
      <c r="E8" s="569" t="s">
        <v>75</v>
      </c>
      <c r="F8" s="571" t="s">
        <v>18</v>
      </c>
      <c r="G8" s="253" t="s">
        <v>14</v>
      </c>
      <c r="H8" s="254" t="s">
        <v>15</v>
      </c>
      <c r="I8" s="253"/>
      <c r="J8" s="255" t="s">
        <v>16</v>
      </c>
      <c r="L8" s="564" t="s">
        <v>5</v>
      </c>
      <c r="M8" s="565" t="s">
        <v>217</v>
      </c>
      <c r="N8" s="564" t="s">
        <v>216</v>
      </c>
      <c r="O8" s="564" t="s">
        <v>6</v>
      </c>
      <c r="P8" s="564" t="s">
        <v>202</v>
      </c>
      <c r="Q8" s="565" t="s">
        <v>469</v>
      </c>
      <c r="R8" s="565" t="s">
        <v>470</v>
      </c>
      <c r="S8" s="564" t="s">
        <v>7</v>
      </c>
      <c r="T8" s="564" t="s">
        <v>26</v>
      </c>
      <c r="U8" s="557" t="s">
        <v>93</v>
      </c>
      <c r="V8" s="256" t="s">
        <v>16</v>
      </c>
      <c r="X8" s="578" t="s">
        <v>5</v>
      </c>
      <c r="Y8" s="257"/>
      <c r="Z8" s="564" t="s">
        <v>75</v>
      </c>
      <c r="AA8" s="564" t="s">
        <v>6</v>
      </c>
      <c r="AB8" s="253" t="s">
        <v>13</v>
      </c>
      <c r="AC8" s="258" t="s">
        <v>14</v>
      </c>
      <c r="AD8" s="258"/>
      <c r="AE8" s="258"/>
      <c r="AF8" s="259" t="s">
        <v>16</v>
      </c>
      <c r="AH8" s="576" t="s">
        <v>5</v>
      </c>
      <c r="AI8" s="561" t="s">
        <v>75</v>
      </c>
      <c r="AJ8" s="561" t="s">
        <v>6</v>
      </c>
      <c r="AK8" s="256" t="s">
        <v>13</v>
      </c>
      <c r="AL8" s="260" t="s">
        <v>14</v>
      </c>
      <c r="AM8" s="260"/>
      <c r="AN8" s="260"/>
      <c r="AO8" s="259" t="s">
        <v>16</v>
      </c>
      <c r="AQ8" s="578" t="s">
        <v>5</v>
      </c>
      <c r="AR8" s="564" t="s">
        <v>216</v>
      </c>
      <c r="AS8" s="564" t="s">
        <v>6</v>
      </c>
      <c r="AT8" s="253"/>
      <c r="AU8" s="258" t="s">
        <v>14</v>
      </c>
      <c r="AV8" s="258"/>
      <c r="AW8" s="258"/>
      <c r="AX8" s="259" t="s">
        <v>16</v>
      </c>
      <c r="AZ8" s="559" t="s">
        <v>213</v>
      </c>
      <c r="BA8" s="258" t="s">
        <v>14</v>
      </c>
      <c r="BB8" s="258" t="s">
        <v>33</v>
      </c>
      <c r="BC8" s="258"/>
      <c r="BD8" s="261" t="s">
        <v>16</v>
      </c>
      <c r="BF8" s="246"/>
    </row>
    <row r="9" spans="1:58" x14ac:dyDescent="0.25">
      <c r="A9" s="564"/>
      <c r="B9" s="568"/>
      <c r="C9" s="262" t="s">
        <v>9</v>
      </c>
      <c r="D9" s="263" t="s">
        <v>17</v>
      </c>
      <c r="E9" s="570"/>
      <c r="F9" s="572"/>
      <c r="G9" s="264" t="s">
        <v>19</v>
      </c>
      <c r="H9" s="265" t="s">
        <v>20</v>
      </c>
      <c r="I9" s="264"/>
      <c r="J9" s="266" t="s">
        <v>21</v>
      </c>
      <c r="L9" s="564"/>
      <c r="M9" s="566"/>
      <c r="N9" s="564"/>
      <c r="O9" s="564" t="s">
        <v>9</v>
      </c>
      <c r="P9" s="564" t="s">
        <v>27</v>
      </c>
      <c r="Q9" s="566"/>
      <c r="R9" s="566"/>
      <c r="S9" s="564" t="s">
        <v>28</v>
      </c>
      <c r="T9" s="564" t="s">
        <v>12</v>
      </c>
      <c r="U9" s="558" t="s">
        <v>29</v>
      </c>
      <c r="V9" s="267" t="s">
        <v>4</v>
      </c>
      <c r="X9" s="579"/>
      <c r="Y9" s="268"/>
      <c r="Z9" s="564"/>
      <c r="AA9" s="564" t="s">
        <v>9</v>
      </c>
      <c r="AB9" s="263" t="s">
        <v>17</v>
      </c>
      <c r="AC9" s="269" t="s">
        <v>19</v>
      </c>
      <c r="AD9" s="269"/>
      <c r="AE9" s="269"/>
      <c r="AF9" s="270" t="s">
        <v>21</v>
      </c>
      <c r="AH9" s="577"/>
      <c r="AI9" s="561"/>
      <c r="AJ9" s="561" t="s">
        <v>9</v>
      </c>
      <c r="AK9" s="271" t="s">
        <v>17</v>
      </c>
      <c r="AL9" s="272" t="s">
        <v>19</v>
      </c>
      <c r="AM9" s="272"/>
      <c r="AN9" s="272"/>
      <c r="AO9" s="270" t="s">
        <v>21</v>
      </c>
      <c r="AQ9" s="579"/>
      <c r="AR9" s="564"/>
      <c r="AS9" s="564" t="s">
        <v>9</v>
      </c>
      <c r="AT9" s="263"/>
      <c r="AU9" s="269"/>
      <c r="AV9" s="269"/>
      <c r="AW9" s="269"/>
      <c r="AX9" s="270" t="s">
        <v>21</v>
      </c>
      <c r="AZ9" s="575"/>
      <c r="BA9" s="273"/>
      <c r="BB9" s="273"/>
      <c r="BC9" s="273"/>
      <c r="BD9" s="274" t="s">
        <v>21</v>
      </c>
      <c r="BF9" s="246"/>
    </row>
    <row r="10" spans="1:58" x14ac:dyDescent="0.25">
      <c r="A10" s="275" t="s">
        <v>25</v>
      </c>
      <c r="B10" s="276" t="s">
        <v>77</v>
      </c>
      <c r="C10" s="277">
        <v>0.2</v>
      </c>
      <c r="D10" s="278">
        <v>272</v>
      </c>
      <c r="E10" s="279">
        <v>1</v>
      </c>
      <c r="F10" s="280">
        <f>+D10*C10*E10</f>
        <v>54.400000000000006</v>
      </c>
      <c r="G10" s="399"/>
      <c r="H10" s="276" t="s">
        <v>22</v>
      </c>
      <c r="I10" s="278"/>
      <c r="J10" s="281">
        <f>+G10*F10</f>
        <v>0</v>
      </c>
      <c r="L10" s="282" t="s">
        <v>192</v>
      </c>
      <c r="M10" s="283">
        <f>'Maq Amort'!AA5</f>
        <v>10786.78183370264</v>
      </c>
      <c r="N10" s="284">
        <f>1/6</f>
        <v>0.16666666666666666</v>
      </c>
      <c r="O10" s="285">
        <v>1</v>
      </c>
      <c r="P10" s="286">
        <f>M10</f>
        <v>10786.78183370264</v>
      </c>
      <c r="Q10" s="286">
        <f>P10*N10</f>
        <v>1797.7969722837734</v>
      </c>
      <c r="R10" s="286">
        <f>Q10*O10</f>
        <v>1797.7969722837734</v>
      </c>
      <c r="S10" s="287">
        <v>4</v>
      </c>
      <c r="T10" s="403"/>
      <c r="U10" s="288">
        <f>IF(T10="",0,(-12*PMT((T10/12),(S10*12),Q10)))</f>
        <v>0</v>
      </c>
      <c r="V10" s="289">
        <f t="shared" ref="V10:V16" si="0">O10*U10</f>
        <v>0</v>
      </c>
      <c r="X10" s="282" t="s">
        <v>192</v>
      </c>
      <c r="Y10" s="290"/>
      <c r="Z10" s="291">
        <v>0.4</v>
      </c>
      <c r="AA10" s="285">
        <v>1</v>
      </c>
      <c r="AB10" s="292">
        <f>272/6</f>
        <v>45.333333333333336</v>
      </c>
      <c r="AC10" s="404"/>
      <c r="AD10" s="293"/>
      <c r="AE10" s="293"/>
      <c r="AF10" s="289">
        <f>Z10*AA10*AB10*AC10</f>
        <v>0</v>
      </c>
      <c r="AH10" s="294" t="s">
        <v>192</v>
      </c>
      <c r="AI10" s="295">
        <f t="shared" ref="AI10:AI15" si="1">Z10</f>
        <v>0.4</v>
      </c>
      <c r="AJ10" s="296">
        <v>1</v>
      </c>
      <c r="AK10" s="297">
        <f t="shared" ref="AK10:AK15" si="2">AB10</f>
        <v>45.333333333333336</v>
      </c>
      <c r="AL10" s="406"/>
      <c r="AM10" s="298"/>
      <c r="AN10" s="298"/>
      <c r="AO10" s="289">
        <f>AI10*AJ10*AK10*AL10</f>
        <v>0</v>
      </c>
      <c r="AQ10" s="282" t="s">
        <v>192</v>
      </c>
      <c r="AR10" s="284">
        <f>N10</f>
        <v>0.16666666666666666</v>
      </c>
      <c r="AS10" s="285">
        <v>1</v>
      </c>
      <c r="AT10" s="278"/>
      <c r="AU10" s="404"/>
      <c r="AV10" s="293"/>
      <c r="AW10" s="293"/>
      <c r="AX10" s="289">
        <f>AR10*AS10*AU10</f>
        <v>0</v>
      </c>
      <c r="AZ10" s="299" t="s">
        <v>214</v>
      </c>
      <c r="BA10" s="407"/>
      <c r="BB10" s="300">
        <f>C20</f>
        <v>28.2</v>
      </c>
      <c r="BC10" s="301"/>
      <c r="BD10" s="302">
        <f>BA10*BB10</f>
        <v>0</v>
      </c>
      <c r="BF10" s="246"/>
    </row>
    <row r="11" spans="1:58" x14ac:dyDescent="0.25">
      <c r="A11" s="275" t="s">
        <v>34</v>
      </c>
      <c r="B11" s="276" t="s">
        <v>77</v>
      </c>
      <c r="C11" s="277">
        <v>0</v>
      </c>
      <c r="D11" s="276">
        <v>272</v>
      </c>
      <c r="E11" s="279">
        <v>1</v>
      </c>
      <c r="F11" s="280">
        <f t="shared" ref="F11:F16" si="3">+D11*C11*E11</f>
        <v>0</v>
      </c>
      <c r="G11" s="400"/>
      <c r="H11" s="276"/>
      <c r="I11" s="276"/>
      <c r="J11" s="303">
        <f>+G11*F11</f>
        <v>0</v>
      </c>
      <c r="L11" s="282" t="s">
        <v>193</v>
      </c>
      <c r="M11" s="304">
        <f>'Maq Amort'!AA7</f>
        <v>10371.291162134745</v>
      </c>
      <c r="N11" s="284">
        <f>1/6</f>
        <v>0.16666666666666666</v>
      </c>
      <c r="O11" s="285">
        <v>1</v>
      </c>
      <c r="P11" s="286">
        <f t="shared" ref="P11:P12" si="4">M11</f>
        <v>10371.291162134745</v>
      </c>
      <c r="Q11" s="286">
        <f t="shared" ref="Q11:Q12" si="5">P11*N11</f>
        <v>1728.5485270224574</v>
      </c>
      <c r="R11" s="286">
        <f t="shared" ref="R11:R16" si="6">Q11*O11</f>
        <v>1728.5485270224574</v>
      </c>
      <c r="S11" s="287">
        <v>4</v>
      </c>
      <c r="T11" s="403"/>
      <c r="U11" s="288">
        <f t="shared" ref="U11:U12" si="7">IF(T11="",0,(-12*PMT((T11/12),(S11*12),Q11)))</f>
        <v>0</v>
      </c>
      <c r="V11" s="289">
        <f t="shared" si="0"/>
        <v>0</v>
      </c>
      <c r="X11" s="282" t="s">
        <v>193</v>
      </c>
      <c r="Y11" s="290"/>
      <c r="Z11" s="291">
        <v>0.4</v>
      </c>
      <c r="AA11" s="285">
        <v>1</v>
      </c>
      <c r="AB11" s="292">
        <f>272/6</f>
        <v>45.333333333333336</v>
      </c>
      <c r="AC11" s="404"/>
      <c r="AD11" s="293"/>
      <c r="AE11" s="293"/>
      <c r="AF11" s="289">
        <f>Z11*AA11*AB11*AC11</f>
        <v>0</v>
      </c>
      <c r="AH11" s="294" t="s">
        <v>193</v>
      </c>
      <c r="AI11" s="295">
        <f t="shared" si="1"/>
        <v>0.4</v>
      </c>
      <c r="AJ11" s="296">
        <v>1</v>
      </c>
      <c r="AK11" s="297">
        <f t="shared" si="2"/>
        <v>45.333333333333336</v>
      </c>
      <c r="AL11" s="406"/>
      <c r="AM11" s="298"/>
      <c r="AN11" s="298"/>
      <c r="AO11" s="289">
        <f>AI11*AJ11*AK11*AL11</f>
        <v>0</v>
      </c>
      <c r="AQ11" s="282" t="s">
        <v>193</v>
      </c>
      <c r="AR11" s="284">
        <f t="shared" ref="AR11:AR15" si="8">N11</f>
        <v>0.16666666666666666</v>
      </c>
      <c r="AS11" s="285">
        <v>1</v>
      </c>
      <c r="AT11" s="278"/>
      <c r="AU11" s="404"/>
      <c r="AV11" s="293"/>
      <c r="AW11" s="293"/>
      <c r="AX11" s="289">
        <f t="shared" ref="AX11:AX15" si="9">AR11*AS11*AU11</f>
        <v>0</v>
      </c>
      <c r="AZ11" s="299" t="s">
        <v>215</v>
      </c>
      <c r="BA11" s="407"/>
      <c r="BB11" s="300">
        <f>BB10</f>
        <v>28.2</v>
      </c>
      <c r="BC11" s="301"/>
      <c r="BD11" s="302">
        <f>BA11*BB11</f>
        <v>0</v>
      </c>
      <c r="BF11" s="246"/>
    </row>
    <row r="12" spans="1:58" x14ac:dyDescent="0.25">
      <c r="A12" s="275" t="s">
        <v>35</v>
      </c>
      <c r="B12" s="276" t="s">
        <v>78</v>
      </c>
      <c r="C12" s="277">
        <v>1</v>
      </c>
      <c r="D12" s="276">
        <v>272</v>
      </c>
      <c r="E12" s="279">
        <v>1</v>
      </c>
      <c r="F12" s="280">
        <f t="shared" si="3"/>
        <v>272</v>
      </c>
      <c r="G12" s="400"/>
      <c r="H12" s="276" t="s">
        <v>22</v>
      </c>
      <c r="I12" s="276"/>
      <c r="J12" s="303">
        <f>+G12*F12</f>
        <v>0</v>
      </c>
      <c r="L12" s="282" t="s">
        <v>182</v>
      </c>
      <c r="M12" s="304">
        <f>'Maq Amort'!AA9</f>
        <v>7521.9010823414937</v>
      </c>
      <c r="N12" s="284">
        <f>1/2</f>
        <v>0.5</v>
      </c>
      <c r="O12" s="285">
        <v>1</v>
      </c>
      <c r="P12" s="286">
        <f t="shared" si="4"/>
        <v>7521.9010823414937</v>
      </c>
      <c r="Q12" s="286">
        <f t="shared" si="5"/>
        <v>3760.9505411707469</v>
      </c>
      <c r="R12" s="286">
        <f t="shared" si="6"/>
        <v>3760.9505411707469</v>
      </c>
      <c r="S12" s="287">
        <v>4</v>
      </c>
      <c r="T12" s="403"/>
      <c r="U12" s="288">
        <f t="shared" si="7"/>
        <v>0</v>
      </c>
      <c r="V12" s="289">
        <f t="shared" si="0"/>
        <v>0</v>
      </c>
      <c r="X12" s="282" t="s">
        <v>182</v>
      </c>
      <c r="Y12" s="290"/>
      <c r="Z12" s="291">
        <v>0.6</v>
      </c>
      <c r="AA12" s="285">
        <v>1</v>
      </c>
      <c r="AB12" s="292">
        <f>272/6</f>
        <v>45.333333333333336</v>
      </c>
      <c r="AC12" s="404"/>
      <c r="AD12" s="293"/>
      <c r="AE12" s="293"/>
      <c r="AF12" s="289">
        <f>Z12*AA12*AB12*AC12</f>
        <v>0</v>
      </c>
      <c r="AH12" s="294" t="s">
        <v>182</v>
      </c>
      <c r="AI12" s="295">
        <f t="shared" si="1"/>
        <v>0.6</v>
      </c>
      <c r="AJ12" s="296">
        <v>1</v>
      </c>
      <c r="AK12" s="297">
        <f t="shared" si="2"/>
        <v>45.333333333333336</v>
      </c>
      <c r="AL12" s="406"/>
      <c r="AM12" s="298"/>
      <c r="AN12" s="298"/>
      <c r="AO12" s="289">
        <f>AI12*AJ12*AK12*AL12</f>
        <v>0</v>
      </c>
      <c r="AQ12" s="282" t="s">
        <v>182</v>
      </c>
      <c r="AR12" s="284">
        <f t="shared" si="8"/>
        <v>0.5</v>
      </c>
      <c r="AS12" s="285">
        <v>1</v>
      </c>
      <c r="AT12" s="278"/>
      <c r="AU12" s="404"/>
      <c r="AV12" s="293"/>
      <c r="AW12" s="293"/>
      <c r="AX12" s="289">
        <f t="shared" si="9"/>
        <v>0</v>
      </c>
      <c r="AZ12" s="305" t="s">
        <v>225</v>
      </c>
      <c r="BA12" s="407"/>
      <c r="BB12" s="306">
        <v>1</v>
      </c>
      <c r="BC12" s="301"/>
      <c r="BD12" s="302">
        <f t="shared" ref="BD12:BD13" si="10">BA12*BB12</f>
        <v>0</v>
      </c>
      <c r="BF12" s="246"/>
    </row>
    <row r="13" spans="1:58" x14ac:dyDescent="0.25">
      <c r="A13" s="275" t="s">
        <v>36</v>
      </c>
      <c r="B13" s="276" t="s">
        <v>78</v>
      </c>
      <c r="C13" s="277">
        <v>3</v>
      </c>
      <c r="D13" s="276">
        <v>272</v>
      </c>
      <c r="E13" s="279">
        <v>1</v>
      </c>
      <c r="F13" s="280">
        <f t="shared" si="3"/>
        <v>816</v>
      </c>
      <c r="G13" s="400"/>
      <c r="H13" s="276" t="s">
        <v>22</v>
      </c>
      <c r="I13" s="276"/>
      <c r="J13" s="303">
        <f t="shared" ref="J13:J18" si="11">+G13*F13</f>
        <v>0</v>
      </c>
      <c r="L13" s="282" t="s">
        <v>23</v>
      </c>
      <c r="M13" s="307"/>
      <c r="N13" s="284">
        <v>1</v>
      </c>
      <c r="O13" s="285">
        <v>3</v>
      </c>
      <c r="P13" s="402"/>
      <c r="Q13" s="527">
        <f>P13*N13</f>
        <v>0</v>
      </c>
      <c r="R13" s="286">
        <f t="shared" si="6"/>
        <v>0</v>
      </c>
      <c r="S13" s="287">
        <v>4</v>
      </c>
      <c r="T13" s="403"/>
      <c r="U13" s="288">
        <f>(-12*PMT((T13/12),(S13*12),Q13))</f>
        <v>0</v>
      </c>
      <c r="V13" s="289">
        <f t="shared" si="0"/>
        <v>0</v>
      </c>
      <c r="X13" s="282" t="s">
        <v>23</v>
      </c>
      <c r="Y13" s="290"/>
      <c r="Z13" s="291">
        <v>0.25</v>
      </c>
      <c r="AA13" s="285">
        <v>3</v>
      </c>
      <c r="AB13" s="292">
        <v>272</v>
      </c>
      <c r="AC13" s="404"/>
      <c r="AD13" s="293"/>
      <c r="AE13" s="293"/>
      <c r="AF13" s="289">
        <f t="shared" ref="AF13" si="12">Z13*AA13*AB13*AC13</f>
        <v>0</v>
      </c>
      <c r="AH13" s="294" t="str">
        <f>X13</f>
        <v>Bufador</v>
      </c>
      <c r="AI13" s="295">
        <f t="shared" si="1"/>
        <v>0.25</v>
      </c>
      <c r="AJ13" s="296">
        <v>3</v>
      </c>
      <c r="AK13" s="297">
        <f t="shared" si="2"/>
        <v>272</v>
      </c>
      <c r="AL13" s="406"/>
      <c r="AM13" s="298"/>
      <c r="AN13" s="298"/>
      <c r="AO13" s="289">
        <f t="shared" ref="AO13" si="13">AI13*AJ13*AK13*AL13</f>
        <v>0</v>
      </c>
      <c r="AQ13" s="282" t="str">
        <f>AH13</f>
        <v>Bufador</v>
      </c>
      <c r="AR13" s="284">
        <f t="shared" si="8"/>
        <v>1</v>
      </c>
      <c r="AS13" s="285">
        <v>3</v>
      </c>
      <c r="AT13" s="278"/>
      <c r="AU13" s="404"/>
      <c r="AV13" s="293"/>
      <c r="AW13" s="293"/>
      <c r="AX13" s="289">
        <f t="shared" si="9"/>
        <v>0</v>
      </c>
      <c r="AZ13" s="308" t="s">
        <v>227</v>
      </c>
      <c r="BA13" s="408"/>
      <c r="BB13" s="293">
        <v>1</v>
      </c>
      <c r="BC13" s="293"/>
      <c r="BD13" s="302">
        <f t="shared" si="10"/>
        <v>0</v>
      </c>
      <c r="BF13" s="246"/>
    </row>
    <row r="14" spans="1:58" x14ac:dyDescent="0.25">
      <c r="A14" s="275" t="s">
        <v>37</v>
      </c>
      <c r="B14" s="276" t="s">
        <v>78</v>
      </c>
      <c r="C14" s="277">
        <v>4</v>
      </c>
      <c r="D14" s="276">
        <v>272</v>
      </c>
      <c r="E14" s="309">
        <v>1</v>
      </c>
      <c r="F14" s="280">
        <f t="shared" si="3"/>
        <v>1088</v>
      </c>
      <c r="G14" s="400"/>
      <c r="H14" s="276" t="s">
        <v>22</v>
      </c>
      <c r="I14" s="276"/>
      <c r="J14" s="303">
        <f t="shared" si="11"/>
        <v>0</v>
      </c>
      <c r="L14" s="282" t="s">
        <v>447</v>
      </c>
      <c r="M14" s="286"/>
      <c r="N14" s="284">
        <f>1/3</f>
        <v>0.33333333333333331</v>
      </c>
      <c r="O14" s="285">
        <v>1</v>
      </c>
      <c r="P14" s="402"/>
      <c r="Q14" s="527">
        <f t="shared" ref="Q14:Q16" si="14">P14*N14</f>
        <v>0</v>
      </c>
      <c r="R14" s="286">
        <f t="shared" si="6"/>
        <v>0</v>
      </c>
      <c r="S14" s="287">
        <v>4</v>
      </c>
      <c r="T14" s="403"/>
      <c r="U14" s="288">
        <f t="shared" ref="U14:U16" si="15">(-12*PMT((T14/12),(S14*12),Q14))</f>
        <v>0</v>
      </c>
      <c r="V14" s="310">
        <f t="shared" si="0"/>
        <v>0</v>
      </c>
      <c r="X14" s="282" t="s">
        <v>253</v>
      </c>
      <c r="Y14" s="290"/>
      <c r="Z14" s="291">
        <v>0.3</v>
      </c>
      <c r="AA14" s="285">
        <v>2</v>
      </c>
      <c r="AB14" s="292">
        <v>272</v>
      </c>
      <c r="AC14" s="404"/>
      <c r="AD14" s="293"/>
      <c r="AE14" s="293"/>
      <c r="AF14" s="289">
        <f>Z14*AA14*AB14*AC14</f>
        <v>0</v>
      </c>
      <c r="AH14" s="294" t="str">
        <f t="shared" ref="AH14:AH15" si="16">X14</f>
        <v>Furgoneta 5 places</v>
      </c>
      <c r="AI14" s="295">
        <f t="shared" si="1"/>
        <v>0.3</v>
      </c>
      <c r="AJ14" s="296">
        <v>2</v>
      </c>
      <c r="AK14" s="297">
        <f t="shared" si="2"/>
        <v>272</v>
      </c>
      <c r="AL14" s="406"/>
      <c r="AM14" s="298"/>
      <c r="AN14" s="298"/>
      <c r="AO14" s="289">
        <f>AI14*AJ14*AK14*AL14</f>
        <v>0</v>
      </c>
      <c r="AQ14" s="282" t="str">
        <f t="shared" ref="AQ14:AQ15" si="17">AH14</f>
        <v>Furgoneta 5 places</v>
      </c>
      <c r="AR14" s="284">
        <f t="shared" si="8"/>
        <v>0.33333333333333331</v>
      </c>
      <c r="AS14" s="285">
        <v>2</v>
      </c>
      <c r="AT14" s="278"/>
      <c r="AU14" s="404"/>
      <c r="AV14" s="293"/>
      <c r="AW14" s="293"/>
      <c r="AX14" s="289">
        <f t="shared" si="9"/>
        <v>0</v>
      </c>
      <c r="AZ14" s="311"/>
      <c r="BA14" s="312"/>
      <c r="BB14" s="312"/>
      <c r="BC14" s="312"/>
      <c r="BD14" s="313"/>
      <c r="BF14" s="246"/>
    </row>
    <row r="15" spans="1:58" x14ac:dyDescent="0.25">
      <c r="A15" s="282" t="s">
        <v>79</v>
      </c>
      <c r="B15" s="276" t="s">
        <v>78</v>
      </c>
      <c r="C15" s="277">
        <v>1</v>
      </c>
      <c r="D15" s="276">
        <v>272</v>
      </c>
      <c r="E15" s="295">
        <v>0.75</v>
      </c>
      <c r="F15" s="280">
        <f t="shared" ref="F15" si="18">+D15*C15*E15</f>
        <v>204</v>
      </c>
      <c r="G15" s="400"/>
      <c r="H15" s="276" t="s">
        <v>22</v>
      </c>
      <c r="I15" s="276"/>
      <c r="J15" s="303">
        <f t="shared" ref="J15" si="19">+G15*F15</f>
        <v>0</v>
      </c>
      <c r="L15" s="282" t="s">
        <v>253</v>
      </c>
      <c r="M15" s="286"/>
      <c r="N15" s="284">
        <v>1</v>
      </c>
      <c r="O15" s="285">
        <v>2</v>
      </c>
      <c r="P15" s="402"/>
      <c r="Q15" s="527">
        <f t="shared" si="14"/>
        <v>0</v>
      </c>
      <c r="R15" s="286">
        <f t="shared" si="6"/>
        <v>0</v>
      </c>
      <c r="S15" s="287">
        <v>4</v>
      </c>
      <c r="T15" s="403"/>
      <c r="U15" s="288">
        <f t="shared" si="15"/>
        <v>0</v>
      </c>
      <c r="V15" s="310">
        <f t="shared" si="0"/>
        <v>0</v>
      </c>
      <c r="X15" s="282" t="s">
        <v>254</v>
      </c>
      <c r="Y15" s="290"/>
      <c r="Z15" s="291">
        <v>0.3</v>
      </c>
      <c r="AA15" s="285">
        <v>2</v>
      </c>
      <c r="AB15" s="292">
        <v>272</v>
      </c>
      <c r="AC15" s="404"/>
      <c r="AD15" s="293"/>
      <c r="AE15" s="293"/>
      <c r="AF15" s="289">
        <f>Z15*AA15*AB15*AC15</f>
        <v>0</v>
      </c>
      <c r="AH15" s="294" t="str">
        <f t="shared" si="16"/>
        <v>Furgoneta híbrida 6 places</v>
      </c>
      <c r="AI15" s="295">
        <f t="shared" si="1"/>
        <v>0.3</v>
      </c>
      <c r="AJ15" s="296">
        <v>2</v>
      </c>
      <c r="AK15" s="297">
        <f t="shared" si="2"/>
        <v>272</v>
      </c>
      <c r="AL15" s="406"/>
      <c r="AM15" s="298"/>
      <c r="AN15" s="298"/>
      <c r="AO15" s="289">
        <f>AI15*AJ15*AK15*AL15</f>
        <v>0</v>
      </c>
      <c r="AQ15" s="282" t="str">
        <f t="shared" si="17"/>
        <v>Furgoneta híbrida 6 places</v>
      </c>
      <c r="AR15" s="284">
        <f t="shared" si="8"/>
        <v>1</v>
      </c>
      <c r="AS15" s="285">
        <v>2</v>
      </c>
      <c r="AT15" s="278"/>
      <c r="AU15" s="404"/>
      <c r="AV15" s="293"/>
      <c r="AW15" s="293"/>
      <c r="AX15" s="289">
        <f t="shared" si="9"/>
        <v>0</v>
      </c>
      <c r="AZ15" s="311"/>
      <c r="BA15" s="312"/>
      <c r="BB15" s="312"/>
      <c r="BC15" s="312"/>
      <c r="BD15" s="313"/>
      <c r="BF15" s="246"/>
    </row>
    <row r="16" spans="1:58" x14ac:dyDescent="0.25">
      <c r="A16" s="282" t="s">
        <v>38</v>
      </c>
      <c r="B16" s="276" t="s">
        <v>78</v>
      </c>
      <c r="C16" s="277">
        <v>3</v>
      </c>
      <c r="D16" s="276">
        <v>272</v>
      </c>
      <c r="E16" s="295">
        <v>1</v>
      </c>
      <c r="F16" s="280">
        <f t="shared" si="3"/>
        <v>816</v>
      </c>
      <c r="G16" s="400"/>
      <c r="H16" s="276" t="s">
        <v>22</v>
      </c>
      <c r="I16" s="276"/>
      <c r="J16" s="303">
        <f t="shared" si="11"/>
        <v>0</v>
      </c>
      <c r="L16" s="282" t="s">
        <v>254</v>
      </c>
      <c r="M16" s="286"/>
      <c r="N16" s="284">
        <v>1</v>
      </c>
      <c r="O16" s="285">
        <v>2</v>
      </c>
      <c r="P16" s="402"/>
      <c r="Q16" s="527">
        <f t="shared" si="14"/>
        <v>0</v>
      </c>
      <c r="R16" s="286">
        <f t="shared" si="6"/>
        <v>0</v>
      </c>
      <c r="S16" s="287">
        <v>4</v>
      </c>
      <c r="T16" s="403"/>
      <c r="U16" s="288">
        <f t="shared" si="15"/>
        <v>0</v>
      </c>
      <c r="V16" s="310">
        <f t="shared" si="0"/>
        <v>0</v>
      </c>
      <c r="X16" s="314"/>
      <c r="Y16" s="290"/>
      <c r="Z16" s="291"/>
      <c r="AA16" s="285"/>
      <c r="AB16" s="278"/>
      <c r="AC16" s="293"/>
      <c r="AD16" s="293"/>
      <c r="AE16" s="293"/>
      <c r="AF16" s="315"/>
      <c r="AH16" s="314"/>
      <c r="AI16" s="295"/>
      <c r="AJ16" s="296"/>
      <c r="AK16" s="316"/>
      <c r="AL16" s="298"/>
      <c r="AM16" s="298"/>
      <c r="AN16" s="298"/>
      <c r="AO16" s="315"/>
      <c r="AQ16" s="314"/>
      <c r="AR16" s="291"/>
      <c r="AS16" s="285"/>
      <c r="AT16" s="278"/>
      <c r="AU16" s="293"/>
      <c r="AV16" s="293"/>
      <c r="AW16" s="293"/>
      <c r="AX16" s="315"/>
      <c r="AZ16" s="311"/>
      <c r="BA16" s="312"/>
      <c r="BB16" s="312"/>
      <c r="BC16" s="312"/>
      <c r="BD16" s="313"/>
      <c r="BF16" s="246"/>
    </row>
    <row r="17" spans="1:58" x14ac:dyDescent="0.25">
      <c r="A17" s="282" t="s">
        <v>80</v>
      </c>
      <c r="B17" s="276" t="s">
        <v>78</v>
      </c>
      <c r="C17" s="277">
        <v>1</v>
      </c>
      <c r="D17" s="276">
        <v>272</v>
      </c>
      <c r="E17" s="295">
        <v>0.75</v>
      </c>
      <c r="F17" s="280">
        <f t="shared" ref="F17" si="20">+D17*C17*E17</f>
        <v>204</v>
      </c>
      <c r="G17" s="400"/>
      <c r="H17" s="276" t="s">
        <v>22</v>
      </c>
      <c r="I17" s="276"/>
      <c r="J17" s="303">
        <f t="shared" ref="J17" si="21">+G17*F17</f>
        <v>0</v>
      </c>
      <c r="L17" s="317"/>
      <c r="M17" s="317"/>
      <c r="N17" s="291"/>
      <c r="O17" s="285"/>
      <c r="P17" s="286"/>
      <c r="Q17" s="286"/>
      <c r="R17" s="286"/>
      <c r="S17" s="287"/>
      <c r="T17" s="284"/>
      <c r="U17" s="288"/>
      <c r="V17" s="310"/>
      <c r="X17" s="318"/>
      <c r="Y17" s="319"/>
      <c r="Z17" s="293"/>
      <c r="AA17" s="320"/>
      <c r="AB17" s="293"/>
      <c r="AC17" s="293"/>
      <c r="AD17" s="293"/>
      <c r="AE17" s="293"/>
      <c r="AF17" s="315"/>
      <c r="AH17" s="321"/>
      <c r="AI17" s="298"/>
      <c r="AJ17" s="322"/>
      <c r="AK17" s="298"/>
      <c r="AL17" s="298"/>
      <c r="AM17" s="298"/>
      <c r="AN17" s="298"/>
      <c r="AO17" s="315"/>
      <c r="AQ17" s="318"/>
      <c r="AR17" s="293"/>
      <c r="AS17" s="320"/>
      <c r="AT17" s="293"/>
      <c r="AU17" s="293"/>
      <c r="AV17" s="293"/>
      <c r="AW17" s="293"/>
      <c r="AX17" s="315"/>
      <c r="AZ17" s="311"/>
      <c r="BA17" s="312"/>
      <c r="BB17" s="312"/>
      <c r="BC17" s="312"/>
      <c r="BD17" s="313"/>
      <c r="BF17" s="246"/>
    </row>
    <row r="18" spans="1:58" x14ac:dyDescent="0.25">
      <c r="A18" s="282" t="s">
        <v>39</v>
      </c>
      <c r="B18" s="276" t="s">
        <v>78</v>
      </c>
      <c r="C18" s="277">
        <v>13</v>
      </c>
      <c r="D18" s="276">
        <v>272</v>
      </c>
      <c r="E18" s="295">
        <v>1</v>
      </c>
      <c r="F18" s="280">
        <f>+D18*C18*E18</f>
        <v>3536</v>
      </c>
      <c r="G18" s="400"/>
      <c r="H18" s="276" t="s">
        <v>22</v>
      </c>
      <c r="I18" s="276"/>
      <c r="J18" s="303">
        <f t="shared" si="11"/>
        <v>0</v>
      </c>
      <c r="L18" s="317"/>
      <c r="M18" s="317"/>
      <c r="N18" s="291"/>
      <c r="O18" s="285"/>
      <c r="P18" s="286"/>
      <c r="Q18" s="286"/>
      <c r="R18" s="286"/>
      <c r="S18" s="287"/>
      <c r="T18" s="284"/>
      <c r="U18" s="288"/>
      <c r="V18" s="310"/>
      <c r="X18" s="318"/>
      <c r="Y18" s="319"/>
      <c r="Z18" s="293"/>
      <c r="AA18" s="320"/>
      <c r="AB18" s="293"/>
      <c r="AC18" s="293"/>
      <c r="AD18" s="293"/>
      <c r="AE18" s="293"/>
      <c r="AF18" s="315"/>
      <c r="AH18" s="321"/>
      <c r="AI18" s="298"/>
      <c r="AJ18" s="322"/>
      <c r="AK18" s="298"/>
      <c r="AL18" s="298"/>
      <c r="AM18" s="298"/>
      <c r="AN18" s="298"/>
      <c r="AO18" s="315"/>
      <c r="AQ18" s="318"/>
      <c r="AR18" s="293"/>
      <c r="AS18" s="320"/>
      <c r="AT18" s="293"/>
      <c r="AU18" s="293"/>
      <c r="AV18" s="293"/>
      <c r="AW18" s="293"/>
      <c r="AX18" s="315"/>
      <c r="AZ18" s="311"/>
      <c r="BA18" s="312"/>
      <c r="BB18" s="312"/>
      <c r="BC18" s="312"/>
      <c r="BD18" s="313"/>
      <c r="BF18" s="246"/>
    </row>
    <row r="19" spans="1:58" x14ac:dyDescent="0.25">
      <c r="A19" s="282" t="s">
        <v>81</v>
      </c>
      <c r="B19" s="276" t="s">
        <v>78</v>
      </c>
      <c r="C19" s="277">
        <v>2</v>
      </c>
      <c r="D19" s="276">
        <v>272</v>
      </c>
      <c r="E19" s="295">
        <v>0.75</v>
      </c>
      <c r="F19" s="280">
        <f>+D19*C19*E19</f>
        <v>408</v>
      </c>
      <c r="G19" s="400"/>
      <c r="H19" s="276" t="s">
        <v>22</v>
      </c>
      <c r="I19" s="276"/>
      <c r="J19" s="303">
        <f t="shared" ref="J19" si="22">+G19*F19</f>
        <v>0</v>
      </c>
      <c r="L19" s="317"/>
      <c r="M19" s="317"/>
      <c r="N19" s="291"/>
      <c r="O19" s="285"/>
      <c r="P19" s="286"/>
      <c r="Q19" s="286"/>
      <c r="R19" s="286"/>
      <c r="S19" s="287"/>
      <c r="T19" s="284"/>
      <c r="U19" s="288"/>
      <c r="V19" s="310"/>
      <c r="X19" s="323"/>
      <c r="Y19" s="323"/>
      <c r="Z19" s="293"/>
      <c r="AA19" s="293"/>
      <c r="AB19" s="324"/>
      <c r="AC19" s="325"/>
      <c r="AD19" s="293"/>
      <c r="AE19" s="293"/>
      <c r="AF19" s="326"/>
      <c r="AH19" s="327"/>
      <c r="AI19" s="298"/>
      <c r="AJ19" s="298"/>
      <c r="AK19" s="328"/>
      <c r="AL19" s="329"/>
      <c r="AM19" s="298"/>
      <c r="AN19" s="298"/>
      <c r="AO19" s="326"/>
      <c r="AQ19" s="323"/>
      <c r="AR19" s="293"/>
      <c r="AS19" s="293"/>
      <c r="AT19" s="324"/>
      <c r="AU19" s="325"/>
      <c r="AV19" s="293"/>
      <c r="AW19" s="293"/>
      <c r="AX19" s="326"/>
      <c r="AZ19" s="330"/>
      <c r="BA19" s="330"/>
      <c r="BB19" s="330"/>
      <c r="BC19" s="330"/>
      <c r="BD19" s="57"/>
      <c r="BF19" s="246"/>
    </row>
    <row r="20" spans="1:58" x14ac:dyDescent="0.25">
      <c r="A20" s="196"/>
      <c r="B20" s="196"/>
      <c r="C20" s="331">
        <f>SUM(C10:C19)</f>
        <v>28.2</v>
      </c>
      <c r="D20" s="196"/>
      <c r="E20" s="196"/>
      <c r="F20" s="332"/>
      <c r="G20" s="196"/>
      <c r="H20" s="196"/>
      <c r="I20" s="333" t="s">
        <v>18</v>
      </c>
      <c r="J20" s="334">
        <f>SUM(J10:J19)</f>
        <v>0</v>
      </c>
      <c r="L20" s="196"/>
      <c r="M20" s="196"/>
      <c r="N20" s="196"/>
      <c r="O20" s="196"/>
      <c r="P20" s="526"/>
      <c r="Q20" s="526">
        <f>SUM(Q10:Q12)</f>
        <v>7287.2960404769774</v>
      </c>
      <c r="R20" s="526"/>
      <c r="S20" s="196"/>
      <c r="T20" s="196"/>
      <c r="U20" s="333" t="s">
        <v>18</v>
      </c>
      <c r="V20" s="334">
        <f>SUM(V10:V19)</f>
        <v>0</v>
      </c>
      <c r="X20" s="335"/>
      <c r="Y20" s="335"/>
      <c r="Z20" s="336"/>
      <c r="AA20" s="336"/>
      <c r="AB20" s="337"/>
      <c r="AC20" s="338"/>
      <c r="AD20" s="336"/>
      <c r="AE20" s="339" t="s">
        <v>18</v>
      </c>
      <c r="AF20" s="340">
        <f>SUM(AF10:AF19)</f>
        <v>0</v>
      </c>
      <c r="AH20" s="341"/>
      <c r="AI20" s="342"/>
      <c r="AJ20" s="342"/>
      <c r="AK20" s="343"/>
      <c r="AL20" s="344"/>
      <c r="AM20" s="342"/>
      <c r="AN20" s="345" t="s">
        <v>18</v>
      </c>
      <c r="AO20" s="340">
        <f>SUM(AO10:AO19)</f>
        <v>0</v>
      </c>
      <c r="AQ20" s="335"/>
      <c r="AR20" s="336"/>
      <c r="AS20" s="336"/>
      <c r="AT20" s="337"/>
      <c r="AU20" s="338"/>
      <c r="AV20" s="336"/>
      <c r="AW20" s="339" t="s">
        <v>18</v>
      </c>
      <c r="AX20" s="340">
        <f>SUM(AX10:AX19)</f>
        <v>0</v>
      </c>
      <c r="AZ20" s="196"/>
      <c r="BA20" s="196"/>
      <c r="BB20" s="196"/>
      <c r="BC20" s="346" t="s">
        <v>30</v>
      </c>
      <c r="BD20" s="347">
        <f>SUM(BD10:BD19)</f>
        <v>0</v>
      </c>
      <c r="BF20" s="348">
        <f>SUM(BD20,AX20,AO20,AF20,V20,J20)</f>
        <v>0</v>
      </c>
    </row>
    <row r="21" spans="1:58" x14ac:dyDescent="0.25">
      <c r="A21" s="196"/>
      <c r="B21" s="349"/>
      <c r="C21" s="350"/>
      <c r="D21" s="196"/>
      <c r="E21" s="196"/>
      <c r="F21" s="196"/>
      <c r="G21" s="196"/>
      <c r="H21" s="196"/>
      <c r="I21" s="196"/>
      <c r="L21" s="196"/>
      <c r="M21" s="196"/>
      <c r="N21" s="196"/>
      <c r="O21" s="196"/>
      <c r="P21" s="526"/>
      <c r="Q21" s="526">
        <f>SUM(Q13:Q16)</f>
        <v>0</v>
      </c>
      <c r="R21" s="526">
        <f>SUM(R13:R16)</f>
        <v>0</v>
      </c>
      <c r="S21" s="196"/>
      <c r="T21" s="196"/>
      <c r="U21" s="196"/>
      <c r="X21" s="335"/>
      <c r="Y21" s="335"/>
      <c r="Z21" s="336"/>
      <c r="AA21" s="336"/>
      <c r="AB21" s="337"/>
      <c r="AC21" s="338"/>
      <c r="AD21" s="336"/>
      <c r="AE21" s="351"/>
      <c r="AF21" s="352"/>
      <c r="AH21" s="353"/>
      <c r="AI21" s="353"/>
      <c r="AJ21" s="353"/>
      <c r="AK21" s="353"/>
      <c r="AL21" s="353"/>
      <c r="AM21" s="353"/>
      <c r="AN21" s="353"/>
      <c r="AQ21" s="196"/>
      <c r="AR21" s="196"/>
      <c r="AS21" s="196"/>
      <c r="AT21" s="196"/>
      <c r="AU21" s="196"/>
      <c r="AV21" s="196"/>
      <c r="AW21" s="196"/>
      <c r="AZ21" s="196"/>
      <c r="BA21" s="196"/>
      <c r="BB21" s="196"/>
      <c r="BC21" s="196"/>
    </row>
    <row r="22" spans="1:58" x14ac:dyDescent="0.25">
      <c r="A22" s="196"/>
      <c r="B22" s="349"/>
      <c r="C22" s="350"/>
      <c r="D22" s="196"/>
      <c r="E22" s="196"/>
      <c r="F22" s="196"/>
      <c r="G22" s="196"/>
      <c r="H22" s="196"/>
      <c r="I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X22" s="335"/>
      <c r="Y22" s="335"/>
      <c r="Z22" s="336"/>
      <c r="AA22" s="336"/>
      <c r="AB22" s="337"/>
      <c r="AC22" s="338"/>
      <c r="AD22" s="336"/>
      <c r="AE22" s="351"/>
      <c r="AF22" s="352"/>
      <c r="AH22" s="353"/>
      <c r="AI22" s="353"/>
      <c r="AJ22" s="353"/>
      <c r="AK22" s="353"/>
      <c r="AL22" s="353"/>
      <c r="AM22" s="353"/>
      <c r="AN22" s="353"/>
      <c r="AQ22" s="196"/>
      <c r="AR22" s="196"/>
      <c r="AS22" s="196"/>
      <c r="AT22" s="196"/>
      <c r="AU22" s="196"/>
      <c r="AV22" s="196"/>
      <c r="AW22" s="196"/>
      <c r="AZ22" s="196"/>
      <c r="BA22" s="196"/>
      <c r="BB22" s="196"/>
      <c r="BC22" s="196"/>
    </row>
    <row r="23" spans="1:58" x14ac:dyDescent="0.25">
      <c r="A23" s="244" t="s">
        <v>83</v>
      </c>
      <c r="B23" s="245"/>
      <c r="C23" s="245"/>
      <c r="D23" s="245"/>
      <c r="E23" s="245"/>
      <c r="F23" s="245"/>
      <c r="G23" s="245"/>
      <c r="H23" s="245"/>
      <c r="I23" s="245"/>
      <c r="J23" s="246"/>
      <c r="K23" s="246"/>
      <c r="L23" s="244" t="s">
        <v>83</v>
      </c>
      <c r="M23" s="244"/>
      <c r="N23" s="245"/>
      <c r="O23" s="245"/>
      <c r="P23" s="245"/>
      <c r="Q23" s="245"/>
      <c r="R23" s="245"/>
      <c r="S23" s="245"/>
      <c r="T23" s="245"/>
      <c r="U23" s="245"/>
      <c r="V23" s="246"/>
      <c r="W23" s="246"/>
      <c r="X23" s="244" t="s">
        <v>83</v>
      </c>
      <c r="Y23" s="245"/>
      <c r="Z23" s="245"/>
      <c r="AA23" s="245"/>
      <c r="AB23" s="245"/>
      <c r="AC23" s="245"/>
      <c r="AD23" s="245"/>
      <c r="AE23" s="245"/>
      <c r="AF23" s="246"/>
      <c r="AG23" s="246"/>
      <c r="AH23" s="244" t="s">
        <v>83</v>
      </c>
      <c r="AI23" s="354"/>
      <c r="AJ23" s="354"/>
      <c r="AK23" s="354"/>
      <c r="AL23" s="354"/>
      <c r="AM23" s="354"/>
      <c r="AN23" s="354"/>
      <c r="AO23" s="246"/>
      <c r="AP23" s="246"/>
      <c r="AQ23" s="244" t="s">
        <v>83</v>
      </c>
      <c r="AR23" s="245"/>
      <c r="AS23" s="245"/>
      <c r="AT23" s="245"/>
      <c r="AU23" s="245"/>
      <c r="AV23" s="245"/>
      <c r="AW23" s="245"/>
      <c r="AX23" s="246"/>
      <c r="AY23" s="246"/>
      <c r="AZ23" s="244" t="s">
        <v>83</v>
      </c>
      <c r="BA23" s="245"/>
      <c r="BB23" s="245"/>
      <c r="BC23" s="245"/>
      <c r="BD23" s="246"/>
      <c r="BE23" s="246"/>
      <c r="BF23" s="246"/>
    </row>
    <row r="24" spans="1:58" x14ac:dyDescent="0.25">
      <c r="A24" s="196"/>
      <c r="B24" s="196"/>
      <c r="C24" s="196"/>
      <c r="D24" s="196"/>
      <c r="E24" s="196"/>
      <c r="F24" s="196"/>
      <c r="G24" s="196"/>
      <c r="H24" s="196"/>
      <c r="I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X24" s="355"/>
      <c r="Y24" s="355"/>
      <c r="Z24" s="355"/>
      <c r="AA24" s="355"/>
      <c r="AB24" s="355"/>
      <c r="AC24" s="355"/>
      <c r="AD24" s="355"/>
      <c r="AE24" s="196"/>
      <c r="AH24" s="356"/>
      <c r="AI24" s="356"/>
      <c r="AJ24" s="356"/>
      <c r="AK24" s="356"/>
      <c r="AL24" s="356"/>
      <c r="AM24" s="356"/>
      <c r="AN24" s="353"/>
      <c r="AQ24" s="355"/>
      <c r="AR24" s="355"/>
      <c r="AS24" s="355"/>
      <c r="AT24" s="355"/>
      <c r="AU24" s="355"/>
      <c r="AV24" s="355"/>
      <c r="AW24" s="196"/>
      <c r="AZ24" s="196"/>
      <c r="BA24" s="196"/>
      <c r="BB24" s="355"/>
      <c r="BC24" s="357"/>
      <c r="BD24" s="358"/>
      <c r="BF24" s="246"/>
    </row>
    <row r="25" spans="1:58" x14ac:dyDescent="0.25">
      <c r="A25" s="248" t="s">
        <v>10</v>
      </c>
      <c r="B25" s="249"/>
      <c r="C25" s="249"/>
      <c r="D25" s="249"/>
      <c r="E25" s="249"/>
      <c r="F25" s="249"/>
      <c r="G25" s="249"/>
      <c r="H25" s="249"/>
      <c r="I25" s="249"/>
      <c r="J25" s="250"/>
      <c r="L25" s="248" t="s">
        <v>64</v>
      </c>
      <c r="M25" s="248"/>
      <c r="N25" s="249"/>
      <c r="O25" s="249"/>
      <c r="P25" s="249"/>
      <c r="Q25" s="249"/>
      <c r="R25" s="249"/>
      <c r="S25" s="249"/>
      <c r="T25" s="249"/>
      <c r="U25" s="249"/>
      <c r="V25" s="251"/>
      <c r="X25" s="248" t="s">
        <v>65</v>
      </c>
      <c r="Y25" s="248"/>
      <c r="Z25" s="249"/>
      <c r="AA25" s="249"/>
      <c r="AB25" s="249"/>
      <c r="AC25" s="249"/>
      <c r="AD25" s="249"/>
      <c r="AE25" s="249"/>
      <c r="AF25" s="250"/>
      <c r="AH25" s="248" t="s">
        <v>66</v>
      </c>
      <c r="AI25" s="251"/>
      <c r="AJ25" s="251"/>
      <c r="AK25" s="251"/>
      <c r="AL25" s="251"/>
      <c r="AM25" s="251"/>
      <c r="AN25" s="251"/>
      <c r="AO25" s="250"/>
      <c r="AQ25" s="248" t="s">
        <v>67</v>
      </c>
      <c r="AR25" s="249"/>
      <c r="AS25" s="249"/>
      <c r="AT25" s="249"/>
      <c r="AU25" s="249"/>
      <c r="AV25" s="249"/>
      <c r="AW25" s="249"/>
      <c r="AX25" s="250"/>
      <c r="AZ25" s="248" t="s">
        <v>68</v>
      </c>
      <c r="BA25" s="249"/>
      <c r="BB25" s="249"/>
      <c r="BC25" s="249"/>
      <c r="BD25" s="250"/>
      <c r="BF25" s="246"/>
    </row>
    <row r="26" spans="1:58" ht="15" customHeight="1" x14ac:dyDescent="0.25">
      <c r="A26" s="564" t="s">
        <v>11</v>
      </c>
      <c r="B26" s="567" t="s">
        <v>76</v>
      </c>
      <c r="C26" s="252" t="s">
        <v>6</v>
      </c>
      <c r="D26" s="253" t="s">
        <v>13</v>
      </c>
      <c r="E26" s="569" t="s">
        <v>75</v>
      </c>
      <c r="F26" s="571" t="s">
        <v>18</v>
      </c>
      <c r="G26" s="253" t="s">
        <v>14</v>
      </c>
      <c r="H26" s="254" t="s">
        <v>15</v>
      </c>
      <c r="I26" s="253"/>
      <c r="J26" s="255" t="s">
        <v>16</v>
      </c>
      <c r="L26" s="564" t="s">
        <v>5</v>
      </c>
      <c r="M26" s="565" t="s">
        <v>217</v>
      </c>
      <c r="N26" s="564" t="s">
        <v>216</v>
      </c>
      <c r="O26" s="564" t="s">
        <v>6</v>
      </c>
      <c r="P26" s="564" t="s">
        <v>202</v>
      </c>
      <c r="Q26" s="565" t="s">
        <v>469</v>
      </c>
      <c r="R26" s="565" t="s">
        <v>470</v>
      </c>
      <c r="S26" s="564" t="s">
        <v>7</v>
      </c>
      <c r="T26" s="564" t="s">
        <v>26</v>
      </c>
      <c r="U26" s="557" t="s">
        <v>93</v>
      </c>
      <c r="V26" s="256" t="s">
        <v>16</v>
      </c>
      <c r="X26" s="564" t="s">
        <v>5</v>
      </c>
      <c r="Y26" s="565"/>
      <c r="Z26" s="564" t="s">
        <v>75</v>
      </c>
      <c r="AA26" s="564" t="s">
        <v>6</v>
      </c>
      <c r="AB26" s="253" t="s">
        <v>13</v>
      </c>
      <c r="AC26" s="258" t="s">
        <v>14</v>
      </c>
      <c r="AD26" s="564"/>
      <c r="AE26" s="557"/>
      <c r="AF26" s="359" t="s">
        <v>16</v>
      </c>
      <c r="AH26" s="561" t="s">
        <v>5</v>
      </c>
      <c r="AI26" s="561" t="s">
        <v>75</v>
      </c>
      <c r="AJ26" s="561" t="s">
        <v>6</v>
      </c>
      <c r="AK26" s="256" t="s">
        <v>13</v>
      </c>
      <c r="AL26" s="260" t="s">
        <v>14</v>
      </c>
      <c r="AM26" s="561"/>
      <c r="AN26" s="562"/>
      <c r="AO26" s="359" t="s">
        <v>16</v>
      </c>
      <c r="AQ26" s="564" t="s">
        <v>5</v>
      </c>
      <c r="AR26" s="564" t="s">
        <v>216</v>
      </c>
      <c r="AS26" s="564" t="s">
        <v>6</v>
      </c>
      <c r="AT26" s="253"/>
      <c r="AU26" s="258" t="s">
        <v>14</v>
      </c>
      <c r="AV26" s="564"/>
      <c r="AW26" s="557"/>
      <c r="AX26" s="359" t="s">
        <v>16</v>
      </c>
      <c r="AZ26" s="578"/>
      <c r="BA26" s="258" t="s">
        <v>14</v>
      </c>
      <c r="BB26" s="258" t="s">
        <v>33</v>
      </c>
      <c r="BC26" s="258"/>
      <c r="BD26" s="261" t="s">
        <v>16</v>
      </c>
      <c r="BF26" s="246"/>
    </row>
    <row r="27" spans="1:58" x14ac:dyDescent="0.25">
      <c r="A27" s="564"/>
      <c r="B27" s="568"/>
      <c r="C27" s="262" t="s">
        <v>9</v>
      </c>
      <c r="D27" s="263" t="s">
        <v>17</v>
      </c>
      <c r="E27" s="570"/>
      <c r="F27" s="572"/>
      <c r="G27" s="264" t="s">
        <v>19</v>
      </c>
      <c r="H27" s="265" t="s">
        <v>20</v>
      </c>
      <c r="I27" s="264"/>
      <c r="J27" s="266" t="s">
        <v>21</v>
      </c>
      <c r="L27" s="564"/>
      <c r="M27" s="566"/>
      <c r="N27" s="564"/>
      <c r="O27" s="564" t="s">
        <v>9</v>
      </c>
      <c r="P27" s="564" t="s">
        <v>27</v>
      </c>
      <c r="Q27" s="566"/>
      <c r="R27" s="566"/>
      <c r="S27" s="564" t="s">
        <v>28</v>
      </c>
      <c r="T27" s="564" t="s">
        <v>12</v>
      </c>
      <c r="U27" s="558" t="s">
        <v>29</v>
      </c>
      <c r="V27" s="267" t="s">
        <v>4</v>
      </c>
      <c r="X27" s="564"/>
      <c r="Y27" s="566"/>
      <c r="Z27" s="564"/>
      <c r="AA27" s="564" t="s">
        <v>9</v>
      </c>
      <c r="AB27" s="263" t="s">
        <v>17</v>
      </c>
      <c r="AC27" s="269" t="s">
        <v>19</v>
      </c>
      <c r="AD27" s="564"/>
      <c r="AE27" s="558"/>
      <c r="AF27" s="360" t="s">
        <v>4</v>
      </c>
      <c r="AH27" s="561"/>
      <c r="AI27" s="561"/>
      <c r="AJ27" s="561" t="s">
        <v>9</v>
      </c>
      <c r="AK27" s="271" t="s">
        <v>17</v>
      </c>
      <c r="AL27" s="272" t="s">
        <v>19</v>
      </c>
      <c r="AM27" s="561"/>
      <c r="AN27" s="563"/>
      <c r="AO27" s="360" t="s">
        <v>4</v>
      </c>
      <c r="AQ27" s="564"/>
      <c r="AR27" s="564"/>
      <c r="AS27" s="564" t="s">
        <v>9</v>
      </c>
      <c r="AT27" s="263"/>
      <c r="AU27" s="269"/>
      <c r="AV27" s="564"/>
      <c r="AW27" s="558"/>
      <c r="AX27" s="360" t="s">
        <v>4</v>
      </c>
      <c r="AZ27" s="579"/>
      <c r="BA27" s="269"/>
      <c r="BB27" s="269"/>
      <c r="BC27" s="269"/>
      <c r="BD27" s="361" t="s">
        <v>21</v>
      </c>
      <c r="BF27" s="246"/>
    </row>
    <row r="28" spans="1:58" x14ac:dyDescent="0.25">
      <c r="A28" s="275" t="s">
        <v>25</v>
      </c>
      <c r="B28" s="276" t="s">
        <v>77</v>
      </c>
      <c r="C28" s="277">
        <v>0.1</v>
      </c>
      <c r="D28" s="276">
        <v>272</v>
      </c>
      <c r="E28" s="362">
        <v>1</v>
      </c>
      <c r="F28" s="280">
        <f>+D28*C28*E28</f>
        <v>27.200000000000003</v>
      </c>
      <c r="G28" s="400"/>
      <c r="H28" s="276" t="s">
        <v>22</v>
      </c>
      <c r="I28" s="276"/>
      <c r="J28" s="303">
        <f>+G28*F28</f>
        <v>0</v>
      </c>
      <c r="L28" s="282" t="s">
        <v>192</v>
      </c>
      <c r="M28" s="286">
        <f>M10</f>
        <v>10786.78183370264</v>
      </c>
      <c r="N28" s="284">
        <f>1/6</f>
        <v>0.16666666666666666</v>
      </c>
      <c r="O28" s="285">
        <v>1</v>
      </c>
      <c r="P28" s="286">
        <f>M28</f>
        <v>10786.78183370264</v>
      </c>
      <c r="Q28" s="286">
        <f>P28*N28</f>
        <v>1797.7969722837734</v>
      </c>
      <c r="R28" s="286">
        <f t="shared" ref="R28:R38" si="23">Q28*O28</f>
        <v>1797.7969722837734</v>
      </c>
      <c r="S28" s="287">
        <v>4</v>
      </c>
      <c r="T28" s="403"/>
      <c r="U28" s="288">
        <f>IF(T28="",0,(-12*PMT((T28/12),(S28*12),Q28)))</f>
        <v>0</v>
      </c>
      <c r="V28" s="289">
        <f>O28*U28</f>
        <v>0</v>
      </c>
      <c r="X28" s="282" t="s">
        <v>192</v>
      </c>
      <c r="Y28" s="286"/>
      <c r="Z28" s="291">
        <v>0.4</v>
      </c>
      <c r="AA28" s="285">
        <v>1</v>
      </c>
      <c r="AB28" s="292">
        <f>272/6</f>
        <v>45.333333333333336</v>
      </c>
      <c r="AC28" s="404"/>
      <c r="AD28" s="284"/>
      <c r="AE28" s="288"/>
      <c r="AF28" s="289">
        <f>Z28*AA28*AB28*AC28</f>
        <v>0</v>
      </c>
      <c r="AH28" s="294" t="s">
        <v>192</v>
      </c>
      <c r="AI28" s="295">
        <f>Z28</f>
        <v>0.4</v>
      </c>
      <c r="AJ28" s="296">
        <v>1</v>
      </c>
      <c r="AK28" s="297">
        <f>AB28</f>
        <v>45.333333333333336</v>
      </c>
      <c r="AL28" s="406"/>
      <c r="AM28" s="363"/>
      <c r="AN28" s="364"/>
      <c r="AO28" s="289">
        <f>AI28*AJ28*AK28*AL28</f>
        <v>0</v>
      </c>
      <c r="AQ28" s="282" t="s">
        <v>192</v>
      </c>
      <c r="AR28" s="284">
        <f>N28</f>
        <v>0.16666666666666666</v>
      </c>
      <c r="AS28" s="285">
        <v>1</v>
      </c>
      <c r="AT28" s="278"/>
      <c r="AU28" s="404"/>
      <c r="AV28" s="284"/>
      <c r="AW28" s="288"/>
      <c r="AX28" s="289">
        <f>AR28*AS28*AU28</f>
        <v>0</v>
      </c>
      <c r="AZ28" s="299" t="s">
        <v>214</v>
      </c>
      <c r="BA28" s="407"/>
      <c r="BB28" s="300">
        <f>C39</f>
        <v>3.4000000000000004</v>
      </c>
      <c r="BC28" s="301"/>
      <c r="BD28" s="302">
        <f>BA28*BB28</f>
        <v>0</v>
      </c>
      <c r="BF28" s="246"/>
    </row>
    <row r="29" spans="1:58" x14ac:dyDescent="0.25">
      <c r="A29" s="275" t="s">
        <v>34</v>
      </c>
      <c r="B29" s="276" t="s">
        <v>77</v>
      </c>
      <c r="C29" s="277">
        <v>0.2</v>
      </c>
      <c r="D29" s="276">
        <v>272</v>
      </c>
      <c r="E29" s="362">
        <v>1</v>
      </c>
      <c r="F29" s="280">
        <f t="shared" ref="F29:F33" si="24">+D29*C29*E29</f>
        <v>54.400000000000006</v>
      </c>
      <c r="G29" s="400"/>
      <c r="H29" s="276"/>
      <c r="I29" s="276"/>
      <c r="J29" s="303">
        <f>+G29*F29</f>
        <v>0</v>
      </c>
      <c r="L29" s="282" t="s">
        <v>193</v>
      </c>
      <c r="M29" s="365">
        <f>M11</f>
        <v>10371.291162134745</v>
      </c>
      <c r="N29" s="284">
        <f>1/6</f>
        <v>0.16666666666666666</v>
      </c>
      <c r="O29" s="285">
        <v>1</v>
      </c>
      <c r="P29" s="286">
        <f>M29</f>
        <v>10371.291162134745</v>
      </c>
      <c r="Q29" s="286">
        <f>P29*N29</f>
        <v>1728.5485270224574</v>
      </c>
      <c r="R29" s="286">
        <f t="shared" si="23"/>
        <v>1728.5485270224574</v>
      </c>
      <c r="S29" s="287">
        <v>4</v>
      </c>
      <c r="T29" s="403"/>
      <c r="U29" s="288">
        <f>IF(T29="",0,(-12*PMT((T29/12),(S29*12),Q29)))</f>
        <v>0</v>
      </c>
      <c r="V29" s="289">
        <f t="shared" ref="V29:V36" si="25">O29*U29</f>
        <v>0</v>
      </c>
      <c r="X29" s="282" t="s">
        <v>193</v>
      </c>
      <c r="Y29" s="365"/>
      <c r="Z29" s="291">
        <v>0.4</v>
      </c>
      <c r="AA29" s="285">
        <v>1</v>
      </c>
      <c r="AB29" s="292">
        <v>50</v>
      </c>
      <c r="AC29" s="404"/>
      <c r="AD29" s="284"/>
      <c r="AE29" s="288"/>
      <c r="AF29" s="289">
        <f t="shared" ref="AF29:AF37" si="26">Z29*AA29*AB29*AC29</f>
        <v>0</v>
      </c>
      <c r="AH29" s="294" t="s">
        <v>193</v>
      </c>
      <c r="AI29" s="295">
        <f>Z29</f>
        <v>0.4</v>
      </c>
      <c r="AJ29" s="296">
        <v>1</v>
      </c>
      <c r="AK29" s="297">
        <f t="shared" ref="AK29:AK37" si="27">AB29</f>
        <v>50</v>
      </c>
      <c r="AL29" s="406"/>
      <c r="AM29" s="363"/>
      <c r="AN29" s="364"/>
      <c r="AO29" s="289">
        <f t="shared" ref="AO29:AO37" si="28">AI29*AJ29*AK29*AL29</f>
        <v>0</v>
      </c>
      <c r="AQ29" s="282" t="s">
        <v>193</v>
      </c>
      <c r="AR29" s="284">
        <f t="shared" ref="AR29:AR37" si="29">N29</f>
        <v>0.16666666666666666</v>
      </c>
      <c r="AS29" s="285">
        <v>1</v>
      </c>
      <c r="AT29" s="278"/>
      <c r="AU29" s="404"/>
      <c r="AV29" s="284"/>
      <c r="AW29" s="288"/>
      <c r="AX29" s="289">
        <f t="shared" ref="AX29:AX37" si="30">AR29*AS29*AU29</f>
        <v>0</v>
      </c>
      <c r="AZ29" s="299" t="s">
        <v>215</v>
      </c>
      <c r="BA29" s="407"/>
      <c r="BB29" s="300">
        <f>BB28</f>
        <v>3.4000000000000004</v>
      </c>
      <c r="BC29" s="301"/>
      <c r="BD29" s="302">
        <f>BA29*BB29</f>
        <v>0</v>
      </c>
      <c r="BF29" s="246"/>
    </row>
    <row r="30" spans="1:58" x14ac:dyDescent="0.25">
      <c r="A30" s="275" t="s">
        <v>35</v>
      </c>
      <c r="B30" s="276" t="s">
        <v>77</v>
      </c>
      <c r="C30" s="277">
        <v>0.7</v>
      </c>
      <c r="D30" s="276">
        <v>272</v>
      </c>
      <c r="E30" s="362">
        <v>1</v>
      </c>
      <c r="F30" s="280">
        <f t="shared" si="24"/>
        <v>190.39999999999998</v>
      </c>
      <c r="G30" s="400"/>
      <c r="H30" s="276" t="s">
        <v>22</v>
      </c>
      <c r="I30" s="276"/>
      <c r="J30" s="303">
        <f t="shared" ref="J30:J33" si="31">+G30*F30</f>
        <v>0</v>
      </c>
      <c r="L30" s="282" t="s">
        <v>255</v>
      </c>
      <c r="M30" s="366"/>
      <c r="N30" s="284">
        <f>1/4</f>
        <v>0.25</v>
      </c>
      <c r="O30" s="285">
        <v>1</v>
      </c>
      <c r="P30" s="402"/>
      <c r="Q30" s="527">
        <f>P30*N30</f>
        <v>0</v>
      </c>
      <c r="R30" s="286">
        <f t="shared" si="23"/>
        <v>0</v>
      </c>
      <c r="S30" s="287">
        <v>4</v>
      </c>
      <c r="T30" s="403"/>
      <c r="U30" s="288">
        <f>(-12*PMT((T30/12),(S30*12),Q30))</f>
        <v>0</v>
      </c>
      <c r="V30" s="289">
        <f t="shared" si="25"/>
        <v>0</v>
      </c>
      <c r="X30" s="282" t="s">
        <v>255</v>
      </c>
      <c r="Y30" s="366"/>
      <c r="Z30" s="291">
        <v>0.4</v>
      </c>
      <c r="AA30" s="285">
        <v>1</v>
      </c>
      <c r="AB30" s="292">
        <f>272/4</f>
        <v>68</v>
      </c>
      <c r="AC30" s="400"/>
      <c r="AD30" s="284"/>
      <c r="AE30" s="288"/>
      <c r="AF30" s="289">
        <f t="shared" si="26"/>
        <v>0</v>
      </c>
      <c r="AH30" s="294" t="str">
        <f>X30</f>
        <v>Camió caixa oberta amb bolquet i grua</v>
      </c>
      <c r="AI30" s="295">
        <f>Z30</f>
        <v>0.4</v>
      </c>
      <c r="AJ30" s="296">
        <v>1</v>
      </c>
      <c r="AK30" s="297">
        <f t="shared" si="27"/>
        <v>68</v>
      </c>
      <c r="AL30" s="405"/>
      <c r="AM30" s="363"/>
      <c r="AN30" s="364"/>
      <c r="AO30" s="289">
        <f t="shared" si="28"/>
        <v>0</v>
      </c>
      <c r="AQ30" s="282" t="str">
        <f>AH30</f>
        <v>Camió caixa oberta amb bolquet i grua</v>
      </c>
      <c r="AR30" s="284">
        <f t="shared" si="29"/>
        <v>0.25</v>
      </c>
      <c r="AS30" s="285">
        <v>1</v>
      </c>
      <c r="AT30" s="278"/>
      <c r="AU30" s="400"/>
      <c r="AV30" s="284"/>
      <c r="AW30" s="288"/>
      <c r="AX30" s="289">
        <f t="shared" si="30"/>
        <v>0</v>
      </c>
      <c r="AZ30" s="305" t="s">
        <v>231</v>
      </c>
      <c r="BA30" s="407"/>
      <c r="BB30" s="312">
        <v>1</v>
      </c>
      <c r="BC30" s="301"/>
      <c r="BD30" s="302">
        <f t="shared" ref="BD30:BD33" si="32">BA30*BB30</f>
        <v>0</v>
      </c>
      <c r="BF30" s="246"/>
    </row>
    <row r="31" spans="1:58" x14ac:dyDescent="0.25">
      <c r="A31" s="275" t="s">
        <v>36</v>
      </c>
      <c r="B31" s="276" t="s">
        <v>78</v>
      </c>
      <c r="C31" s="277">
        <v>0</v>
      </c>
      <c r="D31" s="276">
        <v>272</v>
      </c>
      <c r="E31" s="362">
        <v>1</v>
      </c>
      <c r="F31" s="280">
        <f t="shared" si="24"/>
        <v>0</v>
      </c>
      <c r="G31" s="400"/>
      <c r="H31" s="276" t="s">
        <v>22</v>
      </c>
      <c r="I31" s="276"/>
      <c r="J31" s="303">
        <f t="shared" si="31"/>
        <v>0</v>
      </c>
      <c r="L31" s="282" t="s">
        <v>256</v>
      </c>
      <c r="M31" s="366"/>
      <c r="N31" s="284">
        <v>1</v>
      </c>
      <c r="O31" s="285">
        <v>4</v>
      </c>
      <c r="P31" s="402"/>
      <c r="Q31" s="527">
        <f t="shared" ref="Q31:Q38" si="33">P31*N31</f>
        <v>0</v>
      </c>
      <c r="R31" s="286">
        <f t="shared" si="23"/>
        <v>0</v>
      </c>
      <c r="S31" s="287">
        <v>4</v>
      </c>
      <c r="T31" s="403"/>
      <c r="U31" s="288">
        <f t="shared" ref="U31:U38" si="34">(-12*PMT((T31/12),(S31*12),Q31))</f>
        <v>0</v>
      </c>
      <c r="V31" s="289">
        <f t="shared" si="25"/>
        <v>0</v>
      </c>
      <c r="X31" s="282" t="s">
        <v>262</v>
      </c>
      <c r="Y31" s="366"/>
      <c r="Z31" s="291">
        <v>0.2</v>
      </c>
      <c r="AA31" s="285">
        <v>4</v>
      </c>
      <c r="AB31" s="292">
        <v>272</v>
      </c>
      <c r="AC31" s="400"/>
      <c r="AD31" s="284"/>
      <c r="AE31" s="288"/>
      <c r="AF31" s="289">
        <f t="shared" si="26"/>
        <v>0</v>
      </c>
      <c r="AH31" s="294" t="str">
        <f t="shared" ref="AH31:AH37" si="35">X31</f>
        <v>Tallatanques</v>
      </c>
      <c r="AI31" s="295">
        <f t="shared" ref="AI31:AI37" si="36">Z31</f>
        <v>0.2</v>
      </c>
      <c r="AJ31" s="296">
        <v>4</v>
      </c>
      <c r="AK31" s="297">
        <f t="shared" si="27"/>
        <v>272</v>
      </c>
      <c r="AL31" s="405"/>
      <c r="AM31" s="363"/>
      <c r="AN31" s="364"/>
      <c r="AO31" s="289">
        <f t="shared" si="28"/>
        <v>0</v>
      </c>
      <c r="AQ31" s="282" t="str">
        <f t="shared" ref="AQ31:AQ37" si="37">AH31</f>
        <v>Tallatanques</v>
      </c>
      <c r="AR31" s="284">
        <f t="shared" si="29"/>
        <v>1</v>
      </c>
      <c r="AS31" s="285">
        <v>4</v>
      </c>
      <c r="AT31" s="278"/>
      <c r="AU31" s="400"/>
      <c r="AV31" s="284"/>
      <c r="AW31" s="288"/>
      <c r="AX31" s="289">
        <f t="shared" si="30"/>
        <v>0</v>
      </c>
      <c r="AZ31" s="367" t="s">
        <v>228</v>
      </c>
      <c r="BA31" s="408"/>
      <c r="BB31" s="293">
        <v>1</v>
      </c>
      <c r="BC31" s="293"/>
      <c r="BD31" s="302">
        <f t="shared" si="32"/>
        <v>0</v>
      </c>
      <c r="BF31" s="246"/>
    </row>
    <row r="32" spans="1:58" x14ac:dyDescent="0.25">
      <c r="A32" s="275" t="s">
        <v>37</v>
      </c>
      <c r="B32" s="276" t="s">
        <v>78</v>
      </c>
      <c r="C32" s="277">
        <v>0.7</v>
      </c>
      <c r="D32" s="276">
        <v>272</v>
      </c>
      <c r="E32" s="362">
        <v>1</v>
      </c>
      <c r="F32" s="280">
        <f t="shared" si="24"/>
        <v>190.39999999999998</v>
      </c>
      <c r="G32" s="400"/>
      <c r="H32" s="276" t="s">
        <v>22</v>
      </c>
      <c r="I32" s="276"/>
      <c r="J32" s="303">
        <f t="shared" si="31"/>
        <v>0</v>
      </c>
      <c r="L32" s="282" t="s">
        <v>257</v>
      </c>
      <c r="M32" s="366"/>
      <c r="N32" s="284">
        <v>1</v>
      </c>
      <c r="O32" s="285">
        <v>1</v>
      </c>
      <c r="P32" s="402"/>
      <c r="Q32" s="527">
        <f t="shared" si="33"/>
        <v>0</v>
      </c>
      <c r="R32" s="286">
        <f t="shared" si="23"/>
        <v>0</v>
      </c>
      <c r="S32" s="287">
        <v>4</v>
      </c>
      <c r="T32" s="403"/>
      <c r="U32" s="288">
        <f t="shared" si="34"/>
        <v>0</v>
      </c>
      <c r="V32" s="289">
        <f t="shared" si="25"/>
        <v>0</v>
      </c>
      <c r="X32" s="282" t="s">
        <v>273</v>
      </c>
      <c r="Y32" s="366"/>
      <c r="Z32" s="291">
        <v>0.2</v>
      </c>
      <c r="AA32" s="285">
        <v>1</v>
      </c>
      <c r="AB32" s="292">
        <v>272</v>
      </c>
      <c r="AC32" s="400"/>
      <c r="AD32" s="284"/>
      <c r="AE32" s="288"/>
      <c r="AF32" s="289">
        <f t="shared" si="26"/>
        <v>0</v>
      </c>
      <c r="AH32" s="294" t="str">
        <f t="shared" si="35"/>
        <v>Tallatanques telescopic</v>
      </c>
      <c r="AI32" s="295">
        <f t="shared" si="36"/>
        <v>0.2</v>
      </c>
      <c r="AJ32" s="296">
        <v>1</v>
      </c>
      <c r="AK32" s="297">
        <f t="shared" si="27"/>
        <v>272</v>
      </c>
      <c r="AL32" s="405"/>
      <c r="AM32" s="363"/>
      <c r="AN32" s="364"/>
      <c r="AO32" s="289">
        <f t="shared" si="28"/>
        <v>0</v>
      </c>
      <c r="AQ32" s="282" t="str">
        <f t="shared" si="37"/>
        <v>Tallatanques telescopic</v>
      </c>
      <c r="AR32" s="284">
        <f t="shared" si="29"/>
        <v>1</v>
      </c>
      <c r="AS32" s="285">
        <v>1</v>
      </c>
      <c r="AT32" s="278"/>
      <c r="AU32" s="400"/>
      <c r="AV32" s="284"/>
      <c r="AW32" s="288"/>
      <c r="AX32" s="289">
        <f t="shared" si="30"/>
        <v>0</v>
      </c>
      <c r="AZ32" s="308" t="s">
        <v>227</v>
      </c>
      <c r="BA32" s="408"/>
      <c r="BB32" s="293">
        <v>1</v>
      </c>
      <c r="BC32" s="293"/>
      <c r="BD32" s="302">
        <f t="shared" si="32"/>
        <v>0</v>
      </c>
      <c r="BF32" s="246"/>
    </row>
    <row r="33" spans="1:58" x14ac:dyDescent="0.25">
      <c r="A33" s="275" t="s">
        <v>38</v>
      </c>
      <c r="B33" s="276" t="s">
        <v>78</v>
      </c>
      <c r="C33" s="277">
        <v>1.5</v>
      </c>
      <c r="D33" s="276">
        <v>272</v>
      </c>
      <c r="E33" s="362">
        <v>1</v>
      </c>
      <c r="F33" s="280">
        <f t="shared" si="24"/>
        <v>408</v>
      </c>
      <c r="G33" s="400"/>
      <c r="H33" s="276" t="s">
        <v>22</v>
      </c>
      <c r="I33" s="276"/>
      <c r="J33" s="303">
        <f t="shared" si="31"/>
        <v>0</v>
      </c>
      <c r="L33" s="282" t="s">
        <v>258</v>
      </c>
      <c r="M33" s="366"/>
      <c r="N33" s="284">
        <v>1</v>
      </c>
      <c r="O33" s="285">
        <v>1</v>
      </c>
      <c r="P33" s="402"/>
      <c r="Q33" s="527">
        <f t="shared" si="33"/>
        <v>0</v>
      </c>
      <c r="R33" s="286">
        <f t="shared" si="23"/>
        <v>0</v>
      </c>
      <c r="S33" s="287">
        <v>4</v>
      </c>
      <c r="T33" s="403"/>
      <c r="U33" s="288">
        <f t="shared" si="34"/>
        <v>0</v>
      </c>
      <c r="V33" s="289">
        <f t="shared" si="25"/>
        <v>0</v>
      </c>
      <c r="X33" s="282" t="s">
        <v>258</v>
      </c>
      <c r="Y33" s="366"/>
      <c r="Z33" s="291">
        <v>0.2</v>
      </c>
      <c r="AA33" s="285">
        <v>1</v>
      </c>
      <c r="AB33" s="292">
        <v>272</v>
      </c>
      <c r="AC33" s="400"/>
      <c r="AD33" s="284"/>
      <c r="AE33" s="288"/>
      <c r="AF33" s="289">
        <f t="shared" si="26"/>
        <v>0</v>
      </c>
      <c r="AH33" s="294" t="str">
        <f t="shared" si="35"/>
        <v>Carretó polvoritzador</v>
      </c>
      <c r="AI33" s="295">
        <f t="shared" si="36"/>
        <v>0.2</v>
      </c>
      <c r="AJ33" s="296">
        <v>1</v>
      </c>
      <c r="AK33" s="297">
        <f t="shared" si="27"/>
        <v>272</v>
      </c>
      <c r="AL33" s="405"/>
      <c r="AM33" s="363"/>
      <c r="AN33" s="364"/>
      <c r="AO33" s="289">
        <f t="shared" si="28"/>
        <v>0</v>
      </c>
      <c r="AQ33" s="282" t="str">
        <f t="shared" si="37"/>
        <v>Carretó polvoritzador</v>
      </c>
      <c r="AR33" s="284">
        <f t="shared" si="29"/>
        <v>1</v>
      </c>
      <c r="AS33" s="285">
        <v>1</v>
      </c>
      <c r="AT33" s="278"/>
      <c r="AU33" s="400"/>
      <c r="AV33" s="284"/>
      <c r="AW33" s="288"/>
      <c r="AX33" s="289">
        <f t="shared" si="30"/>
        <v>0</v>
      </c>
      <c r="AZ33" s="368" t="s">
        <v>230</v>
      </c>
      <c r="BA33" s="408"/>
      <c r="BB33" s="369">
        <v>1</v>
      </c>
      <c r="BC33" s="369"/>
      <c r="BD33" s="302">
        <f t="shared" si="32"/>
        <v>0</v>
      </c>
      <c r="BF33" s="246"/>
    </row>
    <row r="34" spans="1:58" x14ac:dyDescent="0.25">
      <c r="A34" s="275" t="s">
        <v>39</v>
      </c>
      <c r="B34" s="276" t="s">
        <v>78</v>
      </c>
      <c r="C34" s="277">
        <v>0.2</v>
      </c>
      <c r="D34" s="276">
        <v>272</v>
      </c>
      <c r="E34" s="362">
        <v>1</v>
      </c>
      <c r="F34" s="280">
        <f>+D34*C34*E34</f>
        <v>54.400000000000006</v>
      </c>
      <c r="G34" s="400"/>
      <c r="H34" s="276" t="s">
        <v>22</v>
      </c>
      <c r="I34" s="276"/>
      <c r="J34" s="303">
        <f>+G34*F34</f>
        <v>0</v>
      </c>
      <c r="L34" s="282" t="s">
        <v>259</v>
      </c>
      <c r="M34" s="366"/>
      <c r="N34" s="284">
        <v>1</v>
      </c>
      <c r="O34" s="285">
        <v>1</v>
      </c>
      <c r="P34" s="402"/>
      <c r="Q34" s="527">
        <f t="shared" si="33"/>
        <v>0</v>
      </c>
      <c r="R34" s="286">
        <f t="shared" si="23"/>
        <v>0</v>
      </c>
      <c r="S34" s="287">
        <v>4</v>
      </c>
      <c r="T34" s="403"/>
      <c r="U34" s="288">
        <f t="shared" si="34"/>
        <v>0</v>
      </c>
      <c r="V34" s="289">
        <f t="shared" si="25"/>
        <v>0</v>
      </c>
      <c r="X34" s="282" t="s">
        <v>259</v>
      </c>
      <c r="Y34" s="366"/>
      <c r="Z34" s="291">
        <v>0.3</v>
      </c>
      <c r="AA34" s="285">
        <v>1</v>
      </c>
      <c r="AB34" s="292">
        <v>272</v>
      </c>
      <c r="AC34" s="400"/>
      <c r="AD34" s="284"/>
      <c r="AE34" s="288"/>
      <c r="AF34" s="289">
        <f t="shared" si="26"/>
        <v>0</v>
      </c>
      <c r="AH34" s="294" t="str">
        <f t="shared" si="35"/>
        <v>Motoaixada</v>
      </c>
      <c r="AI34" s="295">
        <f t="shared" si="36"/>
        <v>0.3</v>
      </c>
      <c r="AJ34" s="296">
        <v>1</v>
      </c>
      <c r="AK34" s="297">
        <f t="shared" si="27"/>
        <v>272</v>
      </c>
      <c r="AL34" s="405"/>
      <c r="AM34" s="363"/>
      <c r="AN34" s="364"/>
      <c r="AO34" s="289">
        <f t="shared" si="28"/>
        <v>0</v>
      </c>
      <c r="AQ34" s="282" t="str">
        <f t="shared" si="37"/>
        <v>Motoaixada</v>
      </c>
      <c r="AR34" s="284">
        <f t="shared" si="29"/>
        <v>1</v>
      </c>
      <c r="AS34" s="285">
        <v>1</v>
      </c>
      <c r="AT34" s="278"/>
      <c r="AU34" s="400"/>
      <c r="AV34" s="284"/>
      <c r="AW34" s="288"/>
      <c r="AX34" s="289">
        <f t="shared" si="30"/>
        <v>0</v>
      </c>
      <c r="AZ34" s="318"/>
      <c r="BA34" s="293"/>
      <c r="BB34" s="293"/>
      <c r="BC34" s="293"/>
      <c r="BD34" s="315"/>
      <c r="BF34" s="246"/>
    </row>
    <row r="35" spans="1:58" x14ac:dyDescent="0.25">
      <c r="A35" s="275"/>
      <c r="B35" s="276"/>
      <c r="C35" s="277"/>
      <c r="D35" s="276"/>
      <c r="E35" s="362"/>
      <c r="F35" s="280"/>
      <c r="G35" s="400"/>
      <c r="H35" s="276"/>
      <c r="I35" s="276"/>
      <c r="J35" s="303"/>
      <c r="L35" s="282" t="s">
        <v>260</v>
      </c>
      <c r="M35" s="366"/>
      <c r="N35" s="284">
        <f>1/2</f>
        <v>0.5</v>
      </c>
      <c r="O35" s="285">
        <v>2</v>
      </c>
      <c r="P35" s="402"/>
      <c r="Q35" s="527">
        <f t="shared" si="33"/>
        <v>0</v>
      </c>
      <c r="R35" s="286">
        <f t="shared" si="23"/>
        <v>0</v>
      </c>
      <c r="S35" s="287">
        <v>4</v>
      </c>
      <c r="T35" s="403"/>
      <c r="U35" s="288">
        <f t="shared" si="34"/>
        <v>0</v>
      </c>
      <c r="V35" s="289">
        <f t="shared" si="25"/>
        <v>0</v>
      </c>
      <c r="X35" s="282" t="s">
        <v>270</v>
      </c>
      <c r="Y35" s="366"/>
      <c r="Z35" s="291">
        <v>0.2</v>
      </c>
      <c r="AA35" s="285">
        <v>2</v>
      </c>
      <c r="AB35" s="292">
        <f>272/2</f>
        <v>136</v>
      </c>
      <c r="AC35" s="400"/>
      <c r="AD35" s="284"/>
      <c r="AE35" s="288"/>
      <c r="AF35" s="289">
        <f t="shared" si="26"/>
        <v>0</v>
      </c>
      <c r="AH35" s="294" t="str">
        <f t="shared" si="35"/>
        <v>Pertiga tisores</v>
      </c>
      <c r="AI35" s="295">
        <f t="shared" si="36"/>
        <v>0.2</v>
      </c>
      <c r="AJ35" s="296">
        <v>2</v>
      </c>
      <c r="AK35" s="297">
        <f t="shared" si="27"/>
        <v>136</v>
      </c>
      <c r="AL35" s="405"/>
      <c r="AM35" s="363"/>
      <c r="AN35" s="364"/>
      <c r="AO35" s="289">
        <f t="shared" si="28"/>
        <v>0</v>
      </c>
      <c r="AQ35" s="282" t="str">
        <f t="shared" si="37"/>
        <v>Pertiga tisores</v>
      </c>
      <c r="AR35" s="284">
        <f t="shared" si="29"/>
        <v>0.5</v>
      </c>
      <c r="AS35" s="285">
        <v>2</v>
      </c>
      <c r="AT35" s="278"/>
      <c r="AU35" s="400"/>
      <c r="AV35" s="284"/>
      <c r="AW35" s="288"/>
      <c r="AX35" s="289">
        <f t="shared" si="30"/>
        <v>0</v>
      </c>
      <c r="AZ35" s="318"/>
      <c r="BA35" s="293"/>
      <c r="BB35" s="293"/>
      <c r="BC35" s="293"/>
      <c r="BD35" s="315"/>
      <c r="BF35" s="246"/>
    </row>
    <row r="36" spans="1:58" x14ac:dyDescent="0.25">
      <c r="A36" s="275"/>
      <c r="B36" s="276"/>
      <c r="C36" s="277"/>
      <c r="D36" s="276"/>
      <c r="E36" s="362"/>
      <c r="F36" s="280"/>
      <c r="G36" s="400"/>
      <c r="H36" s="276"/>
      <c r="I36" s="276"/>
      <c r="J36" s="303"/>
      <c r="L36" s="282" t="s">
        <v>261</v>
      </c>
      <c r="M36" s="366"/>
      <c r="N36" s="284">
        <v>0.5</v>
      </c>
      <c r="O36" s="285">
        <v>4</v>
      </c>
      <c r="P36" s="402"/>
      <c r="Q36" s="527">
        <f t="shared" si="33"/>
        <v>0</v>
      </c>
      <c r="R36" s="286">
        <f t="shared" si="23"/>
        <v>0</v>
      </c>
      <c r="S36" s="287">
        <v>4</v>
      </c>
      <c r="T36" s="403"/>
      <c r="U36" s="288">
        <f t="shared" si="34"/>
        <v>0</v>
      </c>
      <c r="V36" s="289">
        <f t="shared" si="25"/>
        <v>0</v>
      </c>
      <c r="X36" s="282" t="s">
        <v>261</v>
      </c>
      <c r="Y36" s="366"/>
      <c r="Z36" s="291">
        <v>0.4</v>
      </c>
      <c r="AA36" s="285">
        <v>4</v>
      </c>
      <c r="AB36" s="292">
        <f>272/2</f>
        <v>136</v>
      </c>
      <c r="AC36" s="400"/>
      <c r="AD36" s="284"/>
      <c r="AE36" s="288"/>
      <c r="AF36" s="289">
        <f t="shared" si="26"/>
        <v>0</v>
      </c>
      <c r="AH36" s="294" t="str">
        <f t="shared" si="35"/>
        <v>Motossera</v>
      </c>
      <c r="AI36" s="295">
        <f t="shared" si="36"/>
        <v>0.4</v>
      </c>
      <c r="AJ36" s="296">
        <v>4</v>
      </c>
      <c r="AK36" s="297">
        <f t="shared" si="27"/>
        <v>136</v>
      </c>
      <c r="AL36" s="405"/>
      <c r="AM36" s="363"/>
      <c r="AN36" s="364"/>
      <c r="AO36" s="289">
        <f t="shared" si="28"/>
        <v>0</v>
      </c>
      <c r="AQ36" s="282" t="str">
        <f t="shared" si="37"/>
        <v>Motossera</v>
      </c>
      <c r="AR36" s="284">
        <f t="shared" si="29"/>
        <v>0.5</v>
      </c>
      <c r="AS36" s="285">
        <v>4</v>
      </c>
      <c r="AT36" s="278"/>
      <c r="AU36" s="400"/>
      <c r="AV36" s="284"/>
      <c r="AW36" s="288"/>
      <c r="AX36" s="289">
        <f t="shared" si="30"/>
        <v>0</v>
      </c>
      <c r="AZ36" s="318"/>
      <c r="BA36" s="293"/>
      <c r="BB36" s="293"/>
      <c r="BC36" s="293"/>
      <c r="BD36" s="315"/>
      <c r="BF36" s="246"/>
    </row>
    <row r="37" spans="1:58" x14ac:dyDescent="0.25">
      <c r="A37" s="275"/>
      <c r="B37" s="276"/>
      <c r="C37" s="277"/>
      <c r="D37" s="276"/>
      <c r="E37" s="362"/>
      <c r="F37" s="280"/>
      <c r="G37" s="400"/>
      <c r="H37" s="276"/>
      <c r="I37" s="276"/>
      <c r="J37" s="303"/>
      <c r="L37" s="282" t="s">
        <v>262</v>
      </c>
      <c r="M37" s="366"/>
      <c r="N37" s="284">
        <v>1</v>
      </c>
      <c r="O37" s="285">
        <v>2</v>
      </c>
      <c r="P37" s="402"/>
      <c r="Q37" s="527">
        <f t="shared" si="33"/>
        <v>0</v>
      </c>
      <c r="R37" s="286">
        <f t="shared" si="23"/>
        <v>0</v>
      </c>
      <c r="S37" s="287">
        <v>4</v>
      </c>
      <c r="T37" s="403"/>
      <c r="U37" s="288">
        <f t="shared" si="34"/>
        <v>0</v>
      </c>
      <c r="V37" s="289">
        <f>O37*U37</f>
        <v>0</v>
      </c>
      <c r="X37" s="282" t="s">
        <v>262</v>
      </c>
      <c r="Y37" s="366"/>
      <c r="Z37" s="291">
        <v>0.2</v>
      </c>
      <c r="AA37" s="285">
        <v>2</v>
      </c>
      <c r="AB37" s="292">
        <v>272</v>
      </c>
      <c r="AC37" s="400"/>
      <c r="AD37" s="284"/>
      <c r="AE37" s="288"/>
      <c r="AF37" s="289">
        <f t="shared" si="26"/>
        <v>0</v>
      </c>
      <c r="AH37" s="294" t="str">
        <f t="shared" si="35"/>
        <v>Tallatanques</v>
      </c>
      <c r="AI37" s="295">
        <f t="shared" si="36"/>
        <v>0.2</v>
      </c>
      <c r="AJ37" s="296">
        <v>2</v>
      </c>
      <c r="AK37" s="297">
        <f t="shared" si="27"/>
        <v>272</v>
      </c>
      <c r="AL37" s="405"/>
      <c r="AM37" s="363"/>
      <c r="AN37" s="364"/>
      <c r="AO37" s="289">
        <f t="shared" si="28"/>
        <v>0</v>
      </c>
      <c r="AQ37" s="282" t="str">
        <f t="shared" si="37"/>
        <v>Tallatanques</v>
      </c>
      <c r="AR37" s="284">
        <f t="shared" si="29"/>
        <v>1</v>
      </c>
      <c r="AS37" s="285">
        <v>2</v>
      </c>
      <c r="AT37" s="278"/>
      <c r="AU37" s="400"/>
      <c r="AV37" s="284"/>
      <c r="AW37" s="288"/>
      <c r="AX37" s="289">
        <f t="shared" si="30"/>
        <v>0</v>
      </c>
      <c r="AZ37" s="370"/>
      <c r="BA37" s="370"/>
      <c r="BB37" s="370"/>
      <c r="BC37" s="370"/>
      <c r="BD37" s="371"/>
      <c r="BF37" s="246"/>
    </row>
    <row r="38" spans="1:58" x14ac:dyDescent="0.25">
      <c r="L38" s="282" t="s">
        <v>447</v>
      </c>
      <c r="M38" s="366"/>
      <c r="N38" s="284">
        <f>1/3</f>
        <v>0.33333333333333331</v>
      </c>
      <c r="O38" s="285">
        <v>1</v>
      </c>
      <c r="P38" s="402"/>
      <c r="Q38" s="527">
        <f t="shared" si="33"/>
        <v>0</v>
      </c>
      <c r="R38" s="286">
        <f t="shared" si="23"/>
        <v>0</v>
      </c>
      <c r="S38" s="287">
        <v>4</v>
      </c>
      <c r="T38" s="403"/>
      <c r="U38" s="288">
        <f t="shared" si="34"/>
        <v>0</v>
      </c>
      <c r="V38" s="289">
        <f>O38*U38</f>
        <v>0</v>
      </c>
      <c r="X38" s="314"/>
      <c r="Y38" s="372"/>
      <c r="Z38" s="291"/>
      <c r="AA38" s="285"/>
      <c r="AB38" s="286"/>
      <c r="AC38" s="287"/>
      <c r="AD38" s="284"/>
      <c r="AE38" s="288"/>
      <c r="AF38" s="289"/>
      <c r="AH38" s="314"/>
      <c r="AI38" s="295"/>
      <c r="AJ38" s="296"/>
      <c r="AK38" s="373"/>
      <c r="AL38" s="374"/>
      <c r="AM38" s="363"/>
      <c r="AN38" s="364"/>
      <c r="AO38" s="289"/>
      <c r="AQ38" s="314"/>
      <c r="AR38" s="291"/>
      <c r="AS38" s="285"/>
      <c r="AT38" s="286"/>
      <c r="AU38" s="287"/>
      <c r="AV38" s="284"/>
      <c r="AW38" s="288"/>
      <c r="AX38" s="289"/>
      <c r="AZ38" s="196"/>
      <c r="BA38" s="196"/>
      <c r="BB38" s="196"/>
      <c r="BC38" s="346" t="s">
        <v>30</v>
      </c>
      <c r="BD38" s="347">
        <f>SUM(BD28:BD37)</f>
        <v>0</v>
      </c>
      <c r="BF38" s="246"/>
    </row>
    <row r="39" spans="1:58" x14ac:dyDescent="0.25">
      <c r="A39" s="196"/>
      <c r="B39" s="196"/>
      <c r="C39" s="331">
        <f>SUM(C28:C37)</f>
        <v>3.4000000000000004</v>
      </c>
      <c r="D39" s="196"/>
      <c r="E39" s="196"/>
      <c r="F39" s="196"/>
      <c r="G39" s="196"/>
      <c r="H39" s="196"/>
      <c r="I39" s="333" t="s">
        <v>18</v>
      </c>
      <c r="J39" s="334">
        <f>SUM(J28:J37)</f>
        <v>0</v>
      </c>
      <c r="L39" s="196"/>
      <c r="M39" s="196"/>
      <c r="N39" s="196"/>
      <c r="O39" s="196"/>
      <c r="P39" s="526"/>
      <c r="Q39" s="526">
        <f>SUM(Q28:Q29)</f>
        <v>3526.3454993062305</v>
      </c>
      <c r="R39" s="526"/>
      <c r="S39" s="196"/>
      <c r="T39" s="196"/>
      <c r="U39" s="333" t="s">
        <v>18</v>
      </c>
      <c r="V39" s="334">
        <f>SUM(V28:V37)</f>
        <v>0</v>
      </c>
      <c r="X39" s="196"/>
      <c r="Y39" s="196"/>
      <c r="Z39" s="196"/>
      <c r="AA39" s="196"/>
      <c r="AB39" s="196"/>
      <c r="AC39" s="196"/>
      <c r="AD39" s="196"/>
      <c r="AE39" s="333" t="s">
        <v>18</v>
      </c>
      <c r="AF39" s="334">
        <f>SUM(AF28:AF37)</f>
        <v>0</v>
      </c>
      <c r="AH39" s="353"/>
      <c r="AI39" s="353"/>
      <c r="AJ39" s="353"/>
      <c r="AK39" s="353"/>
      <c r="AL39" s="353"/>
      <c r="AM39" s="353"/>
      <c r="AN39" s="375" t="s">
        <v>18</v>
      </c>
      <c r="AO39" s="334">
        <f>SUM(AO28:AO37)</f>
        <v>0</v>
      </c>
      <c r="AQ39" s="196"/>
      <c r="AR39" s="196"/>
      <c r="AS39" s="196"/>
      <c r="AT39" s="196"/>
      <c r="AU39" s="196"/>
      <c r="AV39" s="196"/>
      <c r="AW39" s="333" t="s">
        <v>18</v>
      </c>
      <c r="AX39" s="334">
        <f>SUM(AX28:AX37)</f>
        <v>0</v>
      </c>
      <c r="AZ39" s="196"/>
      <c r="BA39" s="196"/>
      <c r="BB39" s="196"/>
      <c r="BC39" s="196"/>
      <c r="BF39" s="348">
        <f>SUM(BD38,AX39,AO39,AF39,V39,J39)</f>
        <v>0</v>
      </c>
    </row>
    <row r="40" spans="1:58" x14ac:dyDescent="0.25">
      <c r="A40" s="196"/>
      <c r="B40" s="349"/>
      <c r="C40" s="350"/>
      <c r="D40" s="196"/>
      <c r="E40" s="196"/>
      <c r="F40" s="196"/>
      <c r="G40" s="196"/>
      <c r="H40" s="196"/>
      <c r="I40" s="196"/>
      <c r="L40" s="196"/>
      <c r="M40" s="196"/>
      <c r="N40" s="196"/>
      <c r="O40" s="196"/>
      <c r="P40" s="526"/>
      <c r="Q40" s="526">
        <f>SUM(Q30:Q38)</f>
        <v>0</v>
      </c>
      <c r="R40" s="526">
        <f>SUM(R30:R38)</f>
        <v>0</v>
      </c>
      <c r="S40" s="196"/>
      <c r="T40" s="196"/>
      <c r="U40" s="196"/>
      <c r="X40" s="196"/>
      <c r="Y40" s="196"/>
      <c r="Z40" s="196"/>
      <c r="AA40" s="196"/>
      <c r="AB40" s="196"/>
      <c r="AC40" s="196"/>
      <c r="AD40" s="196"/>
      <c r="AE40" s="196"/>
      <c r="AH40" s="353"/>
      <c r="AI40" s="353"/>
      <c r="AJ40" s="353"/>
      <c r="AK40" s="353"/>
      <c r="AL40" s="353"/>
      <c r="AM40" s="353"/>
      <c r="AN40" s="353"/>
      <c r="AQ40" s="196"/>
      <c r="AR40" s="196"/>
      <c r="AS40" s="196"/>
      <c r="AT40" s="196"/>
      <c r="AU40" s="196"/>
      <c r="AV40" s="196"/>
      <c r="AW40" s="196"/>
      <c r="AZ40" s="196"/>
      <c r="BA40" s="196"/>
      <c r="BB40" s="196"/>
      <c r="BC40" s="196"/>
    </row>
    <row r="41" spans="1:58" x14ac:dyDescent="0.25">
      <c r="A41" s="196"/>
      <c r="B41" s="349"/>
      <c r="C41" s="350"/>
      <c r="D41" s="196"/>
      <c r="E41" s="196"/>
      <c r="F41" s="196"/>
      <c r="G41" s="196"/>
      <c r="H41" s="196"/>
      <c r="I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X41" s="196"/>
      <c r="Y41" s="196"/>
      <c r="Z41" s="196"/>
      <c r="AA41" s="196"/>
      <c r="AB41" s="196"/>
      <c r="AC41" s="196"/>
      <c r="AD41" s="196"/>
      <c r="AE41" s="196"/>
      <c r="AH41" s="353"/>
      <c r="AI41" s="353"/>
      <c r="AJ41" s="353"/>
      <c r="AK41" s="353"/>
      <c r="AL41" s="353"/>
      <c r="AM41" s="353"/>
      <c r="AN41" s="353"/>
      <c r="AQ41" s="196"/>
      <c r="AR41" s="196"/>
      <c r="AS41" s="196"/>
      <c r="AT41" s="196"/>
      <c r="AU41" s="196"/>
      <c r="AV41" s="196"/>
      <c r="AW41" s="196"/>
      <c r="AZ41" s="196"/>
      <c r="BA41" s="196"/>
      <c r="BB41" s="196"/>
      <c r="BC41" s="196"/>
    </row>
    <row r="42" spans="1:58" x14ac:dyDescent="0.25">
      <c r="A42" s="244" t="s">
        <v>84</v>
      </c>
      <c r="B42" s="245"/>
      <c r="C42" s="245"/>
      <c r="D42" s="245"/>
      <c r="E42" s="245"/>
      <c r="F42" s="245"/>
      <c r="G42" s="245"/>
      <c r="H42" s="245"/>
      <c r="I42" s="245"/>
      <c r="J42" s="246"/>
      <c r="K42" s="246"/>
      <c r="L42" s="244" t="s">
        <v>84</v>
      </c>
      <c r="M42" s="244"/>
      <c r="N42" s="245"/>
      <c r="O42" s="245"/>
      <c r="P42" s="245"/>
      <c r="Q42" s="245"/>
      <c r="R42" s="245"/>
      <c r="S42" s="245"/>
      <c r="T42" s="245"/>
      <c r="U42" s="245"/>
      <c r="V42" s="246"/>
      <c r="W42" s="246"/>
      <c r="X42" s="244" t="s">
        <v>84</v>
      </c>
      <c r="Y42" s="244"/>
      <c r="Z42" s="245"/>
      <c r="AA42" s="245"/>
      <c r="AB42" s="245"/>
      <c r="AC42" s="245"/>
      <c r="AD42" s="245"/>
      <c r="AE42" s="245"/>
      <c r="AF42" s="246"/>
      <c r="AG42" s="246"/>
      <c r="AH42" s="244" t="s">
        <v>84</v>
      </c>
      <c r="AI42" s="354"/>
      <c r="AJ42" s="354"/>
      <c r="AK42" s="354"/>
      <c r="AL42" s="354"/>
      <c r="AM42" s="354"/>
      <c r="AN42" s="354"/>
      <c r="AO42" s="246"/>
      <c r="AP42" s="246"/>
      <c r="AQ42" s="244" t="s">
        <v>84</v>
      </c>
      <c r="AR42" s="245"/>
      <c r="AS42" s="245"/>
      <c r="AT42" s="245"/>
      <c r="AU42" s="245"/>
      <c r="AV42" s="245"/>
      <c r="AW42" s="245"/>
      <c r="AX42" s="246"/>
      <c r="AY42" s="246"/>
      <c r="AZ42" s="244" t="s">
        <v>84</v>
      </c>
      <c r="BA42" s="245"/>
      <c r="BB42" s="245"/>
      <c r="BC42" s="245"/>
      <c r="BD42" s="246"/>
      <c r="BE42" s="246"/>
      <c r="BF42" s="246"/>
    </row>
    <row r="43" spans="1:58" x14ac:dyDescent="0.25">
      <c r="A43" s="196"/>
      <c r="B43" s="196"/>
      <c r="C43" s="196"/>
      <c r="D43" s="196"/>
      <c r="E43" s="196"/>
      <c r="F43" s="196"/>
      <c r="G43" s="196"/>
      <c r="H43" s="196"/>
      <c r="I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X43" s="196"/>
      <c r="Y43" s="196"/>
      <c r="Z43" s="196"/>
      <c r="AA43" s="196"/>
      <c r="AB43" s="196"/>
      <c r="AC43" s="196"/>
      <c r="AD43" s="196"/>
      <c r="AE43" s="196"/>
      <c r="AH43" s="353"/>
      <c r="AI43" s="353"/>
      <c r="AJ43" s="353"/>
      <c r="AK43" s="353"/>
      <c r="AL43" s="353"/>
      <c r="AM43" s="353"/>
      <c r="AN43" s="353"/>
      <c r="AQ43" s="196"/>
      <c r="AR43" s="196"/>
      <c r="AS43" s="196"/>
      <c r="AT43" s="196"/>
      <c r="AU43" s="196"/>
      <c r="AV43" s="196"/>
      <c r="AW43" s="196"/>
      <c r="AZ43" s="196"/>
      <c r="BA43" s="196"/>
      <c r="BB43" s="196"/>
      <c r="BC43" s="196"/>
      <c r="BF43" s="246"/>
    </row>
    <row r="44" spans="1:58" x14ac:dyDescent="0.25">
      <c r="A44" s="248" t="s">
        <v>10</v>
      </c>
      <c r="B44" s="249"/>
      <c r="C44" s="249"/>
      <c r="D44" s="249"/>
      <c r="E44" s="249"/>
      <c r="F44" s="249"/>
      <c r="G44" s="249"/>
      <c r="H44" s="249"/>
      <c r="I44" s="249"/>
      <c r="J44" s="250"/>
      <c r="L44" s="248" t="s">
        <v>64</v>
      </c>
      <c r="M44" s="248"/>
      <c r="N44" s="249"/>
      <c r="O44" s="249"/>
      <c r="P44" s="249"/>
      <c r="Q44" s="249"/>
      <c r="R44" s="249"/>
      <c r="S44" s="249"/>
      <c r="T44" s="249"/>
      <c r="U44" s="249"/>
      <c r="V44" s="250"/>
      <c r="X44" s="248" t="s">
        <v>65</v>
      </c>
      <c r="Y44" s="248"/>
      <c r="Z44" s="249"/>
      <c r="AA44" s="249"/>
      <c r="AB44" s="249"/>
      <c r="AC44" s="249"/>
      <c r="AD44" s="249"/>
      <c r="AE44" s="249"/>
      <c r="AF44" s="250"/>
      <c r="AH44" s="248" t="s">
        <v>66</v>
      </c>
      <c r="AI44" s="251"/>
      <c r="AJ44" s="251"/>
      <c r="AK44" s="251"/>
      <c r="AL44" s="251"/>
      <c r="AM44" s="251"/>
      <c r="AN44" s="251"/>
      <c r="AO44" s="250"/>
      <c r="AQ44" s="248" t="s">
        <v>67</v>
      </c>
      <c r="AR44" s="249"/>
      <c r="AS44" s="249"/>
      <c r="AT44" s="249"/>
      <c r="AU44" s="249"/>
      <c r="AV44" s="249"/>
      <c r="AW44" s="249"/>
      <c r="AX44" s="250"/>
      <c r="AZ44" s="248" t="s">
        <v>68</v>
      </c>
      <c r="BA44" s="249"/>
      <c r="BB44" s="249"/>
      <c r="BC44" s="249"/>
      <c r="BD44" s="250"/>
      <c r="BF44" s="246"/>
    </row>
    <row r="45" spans="1:58" x14ac:dyDescent="0.25">
      <c r="A45" s="564" t="s">
        <v>11</v>
      </c>
      <c r="B45" s="567" t="s">
        <v>76</v>
      </c>
      <c r="C45" s="252" t="s">
        <v>6</v>
      </c>
      <c r="D45" s="253" t="s">
        <v>13</v>
      </c>
      <c r="E45" s="569" t="s">
        <v>75</v>
      </c>
      <c r="F45" s="571" t="s">
        <v>18</v>
      </c>
      <c r="G45" s="253" t="s">
        <v>14</v>
      </c>
      <c r="H45" s="254" t="s">
        <v>15</v>
      </c>
      <c r="I45" s="253"/>
      <c r="J45" s="255" t="s">
        <v>16</v>
      </c>
      <c r="L45" s="564" t="s">
        <v>5</v>
      </c>
      <c r="M45" s="565" t="s">
        <v>217</v>
      </c>
      <c r="N45" s="564" t="s">
        <v>216</v>
      </c>
      <c r="O45" s="564" t="s">
        <v>6</v>
      </c>
      <c r="P45" s="564" t="s">
        <v>202</v>
      </c>
      <c r="Q45" s="565" t="s">
        <v>469</v>
      </c>
      <c r="R45" s="565" t="s">
        <v>470</v>
      </c>
      <c r="S45" s="564" t="s">
        <v>7</v>
      </c>
      <c r="T45" s="564" t="s">
        <v>26</v>
      </c>
      <c r="U45" s="557" t="s">
        <v>93</v>
      </c>
      <c r="V45" s="256" t="s">
        <v>16</v>
      </c>
      <c r="X45" s="564" t="s">
        <v>5</v>
      </c>
      <c r="Y45" s="565"/>
      <c r="Z45" s="564" t="s">
        <v>75</v>
      </c>
      <c r="AA45" s="564" t="s">
        <v>6</v>
      </c>
      <c r="AB45" s="253" t="s">
        <v>13</v>
      </c>
      <c r="AC45" s="258" t="s">
        <v>14</v>
      </c>
      <c r="AD45" s="564"/>
      <c r="AE45" s="557"/>
      <c r="AF45" s="359" t="s">
        <v>16</v>
      </c>
      <c r="AH45" s="561" t="s">
        <v>5</v>
      </c>
      <c r="AI45" s="561" t="s">
        <v>75</v>
      </c>
      <c r="AJ45" s="561" t="s">
        <v>6</v>
      </c>
      <c r="AK45" s="256" t="s">
        <v>13</v>
      </c>
      <c r="AL45" s="260" t="s">
        <v>14</v>
      </c>
      <c r="AM45" s="561"/>
      <c r="AN45" s="562"/>
      <c r="AO45" s="359" t="s">
        <v>16</v>
      </c>
      <c r="AQ45" s="564" t="s">
        <v>5</v>
      </c>
      <c r="AR45" s="564" t="s">
        <v>216</v>
      </c>
      <c r="AS45" s="564" t="s">
        <v>6</v>
      </c>
      <c r="AT45" s="253"/>
      <c r="AU45" s="258" t="s">
        <v>14</v>
      </c>
      <c r="AV45" s="564"/>
      <c r="AW45" s="557"/>
      <c r="AX45" s="359" t="s">
        <v>16</v>
      </c>
      <c r="AZ45" s="559"/>
      <c r="BA45" s="258" t="s">
        <v>14</v>
      </c>
      <c r="BB45" s="258" t="s">
        <v>33</v>
      </c>
      <c r="BC45" s="258"/>
      <c r="BD45" s="261" t="s">
        <v>16</v>
      </c>
      <c r="BF45" s="246"/>
    </row>
    <row r="46" spans="1:58" x14ac:dyDescent="0.25">
      <c r="A46" s="564"/>
      <c r="B46" s="568"/>
      <c r="C46" s="262" t="s">
        <v>9</v>
      </c>
      <c r="D46" s="263" t="s">
        <v>17</v>
      </c>
      <c r="E46" s="570"/>
      <c r="F46" s="572"/>
      <c r="G46" s="264" t="s">
        <v>19</v>
      </c>
      <c r="H46" s="265" t="s">
        <v>20</v>
      </c>
      <c r="I46" s="264"/>
      <c r="J46" s="266" t="s">
        <v>21</v>
      </c>
      <c r="L46" s="564"/>
      <c r="M46" s="566"/>
      <c r="N46" s="564"/>
      <c r="O46" s="564" t="s">
        <v>9</v>
      </c>
      <c r="P46" s="564" t="s">
        <v>27</v>
      </c>
      <c r="Q46" s="566"/>
      <c r="R46" s="566"/>
      <c r="S46" s="564" t="s">
        <v>28</v>
      </c>
      <c r="T46" s="564" t="s">
        <v>12</v>
      </c>
      <c r="U46" s="558" t="s">
        <v>29</v>
      </c>
      <c r="V46" s="267" t="s">
        <v>4</v>
      </c>
      <c r="X46" s="564"/>
      <c r="Y46" s="566"/>
      <c r="Z46" s="564"/>
      <c r="AA46" s="564" t="s">
        <v>9</v>
      </c>
      <c r="AB46" s="263" t="s">
        <v>17</v>
      </c>
      <c r="AC46" s="269" t="s">
        <v>19</v>
      </c>
      <c r="AD46" s="564"/>
      <c r="AE46" s="558"/>
      <c r="AF46" s="360" t="s">
        <v>4</v>
      </c>
      <c r="AH46" s="561"/>
      <c r="AI46" s="561"/>
      <c r="AJ46" s="561" t="s">
        <v>9</v>
      </c>
      <c r="AK46" s="271" t="s">
        <v>17</v>
      </c>
      <c r="AL46" s="272" t="s">
        <v>19</v>
      </c>
      <c r="AM46" s="561"/>
      <c r="AN46" s="563"/>
      <c r="AO46" s="360" t="s">
        <v>4</v>
      </c>
      <c r="AQ46" s="564"/>
      <c r="AR46" s="564"/>
      <c r="AS46" s="564" t="s">
        <v>9</v>
      </c>
      <c r="AT46" s="263"/>
      <c r="AU46" s="269"/>
      <c r="AV46" s="564"/>
      <c r="AW46" s="558"/>
      <c r="AX46" s="360" t="s">
        <v>4</v>
      </c>
      <c r="AZ46" s="560"/>
      <c r="BA46" s="269"/>
      <c r="BB46" s="269"/>
      <c r="BC46" s="269"/>
      <c r="BD46" s="361" t="s">
        <v>21</v>
      </c>
      <c r="BF46" s="246"/>
    </row>
    <row r="47" spans="1:58" x14ac:dyDescent="0.25">
      <c r="A47" s="275" t="s">
        <v>25</v>
      </c>
      <c r="B47" s="276" t="s">
        <v>77</v>
      </c>
      <c r="C47" s="277">
        <v>0.1</v>
      </c>
      <c r="D47" s="276">
        <v>272</v>
      </c>
      <c r="E47" s="362">
        <v>1</v>
      </c>
      <c r="F47" s="280">
        <f>+D47*C47*E47</f>
        <v>27.200000000000003</v>
      </c>
      <c r="G47" s="400"/>
      <c r="H47" s="276" t="s">
        <v>22</v>
      </c>
      <c r="I47" s="276"/>
      <c r="J47" s="303">
        <f>+G47*F47</f>
        <v>0</v>
      </c>
      <c r="L47" s="282" t="s">
        <v>183</v>
      </c>
      <c r="M47" s="365">
        <f>'Maq Amort'!AA14</f>
        <v>1511.6583790027157</v>
      </c>
      <c r="N47" s="284">
        <v>1</v>
      </c>
      <c r="O47" s="285">
        <v>1</v>
      </c>
      <c r="P47" s="286">
        <f t="shared" ref="P47:P50" si="38">M47</f>
        <v>1511.6583790027157</v>
      </c>
      <c r="Q47" s="286">
        <f>P47*N47</f>
        <v>1511.6583790027157</v>
      </c>
      <c r="R47" s="286">
        <f t="shared" ref="R47:R57" si="39">Q47*O47</f>
        <v>1511.6583790027157</v>
      </c>
      <c r="S47" s="287">
        <v>4</v>
      </c>
      <c r="T47" s="403"/>
      <c r="U47" s="288">
        <f t="shared" ref="U47:U50" si="40">IF(T47="",0,(-12*PMT((T47/12),(S47*12),Q47)))</f>
        <v>0</v>
      </c>
      <c r="V47" s="289">
        <f>O47*U47</f>
        <v>0</v>
      </c>
      <c r="X47" s="282" t="s">
        <v>183</v>
      </c>
      <c r="Y47" s="365"/>
      <c r="Z47" s="291">
        <v>0.4</v>
      </c>
      <c r="AA47" s="285">
        <v>1</v>
      </c>
      <c r="AB47" s="292">
        <v>272</v>
      </c>
      <c r="AC47" s="400"/>
      <c r="AD47" s="284"/>
      <c r="AE47" s="288"/>
      <c r="AF47" s="289">
        <f>Z47*AA47*AB47*AC47</f>
        <v>0</v>
      </c>
      <c r="AH47" s="294" t="s">
        <v>183</v>
      </c>
      <c r="AI47" s="295">
        <f>Z47</f>
        <v>0.4</v>
      </c>
      <c r="AJ47" s="296">
        <v>1</v>
      </c>
      <c r="AK47" s="297">
        <f>AB47</f>
        <v>272</v>
      </c>
      <c r="AL47" s="405"/>
      <c r="AM47" s="363"/>
      <c r="AN47" s="364"/>
      <c r="AO47" s="289">
        <f>AI47*AJ47*AK47*AL47</f>
        <v>0</v>
      </c>
      <c r="AQ47" s="282" t="s">
        <v>183</v>
      </c>
      <c r="AR47" s="284">
        <f>N47</f>
        <v>1</v>
      </c>
      <c r="AS47" s="285">
        <v>1</v>
      </c>
      <c r="AT47" s="278"/>
      <c r="AU47" s="400"/>
      <c r="AV47" s="284"/>
      <c r="AW47" s="288"/>
      <c r="AX47" s="289">
        <f>AR47*AS47*AU47</f>
        <v>0</v>
      </c>
      <c r="AZ47" s="299" t="s">
        <v>214</v>
      </c>
      <c r="BA47" s="407"/>
      <c r="BB47" s="300">
        <f>C59</f>
        <v>2.8000000000000003</v>
      </c>
      <c r="BC47" s="301"/>
      <c r="BD47" s="302">
        <f>BA47*BB47</f>
        <v>0</v>
      </c>
      <c r="BF47" s="246"/>
    </row>
    <row r="48" spans="1:58" x14ac:dyDescent="0.25">
      <c r="A48" s="275" t="s">
        <v>34</v>
      </c>
      <c r="B48" s="276" t="s">
        <v>77</v>
      </c>
      <c r="C48" s="277">
        <v>0.2</v>
      </c>
      <c r="D48" s="276">
        <v>272</v>
      </c>
      <c r="E48" s="362">
        <v>1</v>
      </c>
      <c r="F48" s="280">
        <f t="shared" ref="F48:F50" si="41">+D48*C48*E48</f>
        <v>54.400000000000006</v>
      </c>
      <c r="G48" s="400"/>
      <c r="H48" s="276"/>
      <c r="I48" s="276"/>
      <c r="J48" s="303">
        <f>+G48*F48</f>
        <v>0</v>
      </c>
      <c r="L48" s="282" t="s">
        <v>184</v>
      </c>
      <c r="M48" s="365">
        <f>'Maq Amort'!AA15</f>
        <v>2129.9931589436187</v>
      </c>
      <c r="N48" s="284">
        <v>1</v>
      </c>
      <c r="O48" s="285">
        <v>1</v>
      </c>
      <c r="P48" s="286">
        <f t="shared" si="38"/>
        <v>2129.9931589436187</v>
      </c>
      <c r="Q48" s="286">
        <f t="shared" ref="Q48:Q50" si="42">P48*N48</f>
        <v>2129.9931589436187</v>
      </c>
      <c r="R48" s="286">
        <f t="shared" si="39"/>
        <v>2129.9931589436187</v>
      </c>
      <c r="S48" s="287">
        <v>4</v>
      </c>
      <c r="T48" s="403"/>
      <c r="U48" s="288">
        <f t="shared" si="40"/>
        <v>0</v>
      </c>
      <c r="V48" s="289">
        <f t="shared" ref="V48:V50" si="43">O48*U48</f>
        <v>0</v>
      </c>
      <c r="X48" s="282" t="s">
        <v>184</v>
      </c>
      <c r="Y48" s="365"/>
      <c r="Z48" s="291">
        <v>0.4</v>
      </c>
      <c r="AA48" s="285">
        <v>1</v>
      </c>
      <c r="AB48" s="292">
        <v>272</v>
      </c>
      <c r="AC48" s="400"/>
      <c r="AD48" s="284"/>
      <c r="AE48" s="288"/>
      <c r="AF48" s="289">
        <f t="shared" ref="AF48:AF53" si="44">Z48*AA48*AB48*AC48</f>
        <v>0</v>
      </c>
      <c r="AH48" s="294" t="s">
        <v>184</v>
      </c>
      <c r="AI48" s="295">
        <f>Z48</f>
        <v>0.4</v>
      </c>
      <c r="AJ48" s="296">
        <v>1</v>
      </c>
      <c r="AK48" s="297">
        <f t="shared" ref="AK48:AK53" si="45">AB48</f>
        <v>272</v>
      </c>
      <c r="AL48" s="405"/>
      <c r="AM48" s="363"/>
      <c r="AN48" s="364"/>
      <c r="AO48" s="289">
        <f t="shared" ref="AO48:AO53" si="46">AI48*AJ48*AK48*AL48</f>
        <v>0</v>
      </c>
      <c r="AQ48" s="282" t="s">
        <v>184</v>
      </c>
      <c r="AR48" s="284">
        <f>N48</f>
        <v>1</v>
      </c>
      <c r="AS48" s="285">
        <v>1</v>
      </c>
      <c r="AT48" s="278"/>
      <c r="AU48" s="400"/>
      <c r="AV48" s="284"/>
      <c r="AW48" s="288"/>
      <c r="AX48" s="289">
        <f t="shared" ref="AX48:AX53" si="47">AR48*AS48*AU48</f>
        <v>0</v>
      </c>
      <c r="AZ48" s="299" t="s">
        <v>215</v>
      </c>
      <c r="BA48" s="407"/>
      <c r="BB48" s="300">
        <f>BB47</f>
        <v>2.8000000000000003</v>
      </c>
      <c r="BC48" s="301"/>
      <c r="BD48" s="302">
        <f>BA48*BB48</f>
        <v>0</v>
      </c>
      <c r="BF48" s="246"/>
    </row>
    <row r="49" spans="1:58" x14ac:dyDescent="0.25">
      <c r="A49" s="275" t="s">
        <v>35</v>
      </c>
      <c r="B49" s="276" t="s">
        <v>77</v>
      </c>
      <c r="C49" s="277">
        <v>0.7</v>
      </c>
      <c r="D49" s="276">
        <v>272</v>
      </c>
      <c r="E49" s="362">
        <v>1</v>
      </c>
      <c r="F49" s="280">
        <f t="shared" si="41"/>
        <v>190.39999999999998</v>
      </c>
      <c r="G49" s="400"/>
      <c r="H49" s="276" t="s">
        <v>22</v>
      </c>
      <c r="I49" s="276"/>
      <c r="J49" s="303">
        <f t="shared" ref="J49:J50" si="48">+G49*F49</f>
        <v>0</v>
      </c>
      <c r="L49" s="282" t="s">
        <v>185</v>
      </c>
      <c r="M49" s="365">
        <f>'Maq Amort'!AA16</f>
        <v>734.90145723457044</v>
      </c>
      <c r="N49" s="284">
        <v>1</v>
      </c>
      <c r="O49" s="285">
        <v>1</v>
      </c>
      <c r="P49" s="286">
        <f t="shared" si="38"/>
        <v>734.90145723457044</v>
      </c>
      <c r="Q49" s="286">
        <f t="shared" si="42"/>
        <v>734.90145723457044</v>
      </c>
      <c r="R49" s="286">
        <f t="shared" si="39"/>
        <v>734.90145723457044</v>
      </c>
      <c r="S49" s="287">
        <v>4</v>
      </c>
      <c r="T49" s="403"/>
      <c r="U49" s="288">
        <f t="shared" si="40"/>
        <v>0</v>
      </c>
      <c r="V49" s="289">
        <f t="shared" si="43"/>
        <v>0</v>
      </c>
      <c r="X49" s="282" t="s">
        <v>194</v>
      </c>
      <c r="Y49" s="365"/>
      <c r="Z49" s="291">
        <v>0.2</v>
      </c>
      <c r="AA49" s="285">
        <v>1</v>
      </c>
      <c r="AB49" s="292">
        <f>272/3</f>
        <v>90.666666666666671</v>
      </c>
      <c r="AC49" s="400"/>
      <c r="AD49" s="284"/>
      <c r="AE49" s="288"/>
      <c r="AF49" s="289">
        <f t="shared" si="44"/>
        <v>0</v>
      </c>
      <c r="AH49" s="294" t="s">
        <v>194</v>
      </c>
      <c r="AI49" s="295">
        <f>Z49</f>
        <v>0.2</v>
      </c>
      <c r="AJ49" s="296">
        <v>1</v>
      </c>
      <c r="AK49" s="297">
        <f t="shared" si="45"/>
        <v>90.666666666666671</v>
      </c>
      <c r="AL49" s="405"/>
      <c r="AM49" s="363"/>
      <c r="AN49" s="364"/>
      <c r="AO49" s="289">
        <f t="shared" si="46"/>
        <v>0</v>
      </c>
      <c r="AQ49" s="282" t="s">
        <v>194</v>
      </c>
      <c r="AR49" s="284">
        <f>N50</f>
        <v>0.33333333333333331</v>
      </c>
      <c r="AS49" s="285">
        <v>1</v>
      </c>
      <c r="AT49" s="278"/>
      <c r="AU49" s="400"/>
      <c r="AV49" s="284"/>
      <c r="AW49" s="288"/>
      <c r="AX49" s="289">
        <f t="shared" si="47"/>
        <v>0</v>
      </c>
      <c r="AZ49" s="305" t="s">
        <v>212</v>
      </c>
      <c r="BA49" s="407"/>
      <c r="BB49" s="285">
        <v>1</v>
      </c>
      <c r="BC49" s="376"/>
      <c r="BD49" s="302">
        <f t="shared" ref="BD49:BD52" si="49">BA49*BB49</f>
        <v>0</v>
      </c>
      <c r="BF49" s="246"/>
    </row>
    <row r="50" spans="1:58" x14ac:dyDescent="0.25">
      <c r="A50" s="275" t="s">
        <v>36</v>
      </c>
      <c r="B50" s="276" t="s">
        <v>78</v>
      </c>
      <c r="C50" s="277">
        <v>0</v>
      </c>
      <c r="D50" s="276">
        <v>272</v>
      </c>
      <c r="E50" s="362">
        <v>1</v>
      </c>
      <c r="F50" s="280">
        <f t="shared" si="41"/>
        <v>0</v>
      </c>
      <c r="G50" s="400"/>
      <c r="H50" s="276" t="s">
        <v>22</v>
      </c>
      <c r="I50" s="276"/>
      <c r="J50" s="303">
        <f t="shared" si="48"/>
        <v>0</v>
      </c>
      <c r="L50" s="282" t="s">
        <v>194</v>
      </c>
      <c r="M50" s="365">
        <f>'Maq Amort'!AA6</f>
        <v>8480.125901890673</v>
      </c>
      <c r="N50" s="284">
        <f>1/3</f>
        <v>0.33333333333333331</v>
      </c>
      <c r="O50" s="285">
        <v>1</v>
      </c>
      <c r="P50" s="286">
        <f t="shared" si="38"/>
        <v>8480.125901890673</v>
      </c>
      <c r="Q50" s="286">
        <f t="shared" si="42"/>
        <v>2826.7086339635575</v>
      </c>
      <c r="R50" s="286">
        <f t="shared" si="39"/>
        <v>2826.7086339635575</v>
      </c>
      <c r="S50" s="287">
        <v>4</v>
      </c>
      <c r="T50" s="403"/>
      <c r="U50" s="288">
        <f t="shared" si="40"/>
        <v>0</v>
      </c>
      <c r="V50" s="289">
        <f t="shared" si="43"/>
        <v>0</v>
      </c>
      <c r="X50" s="282" t="s">
        <v>263</v>
      </c>
      <c r="Y50" s="366"/>
      <c r="Z50" s="291">
        <v>0.2</v>
      </c>
      <c r="AA50" s="285">
        <v>4</v>
      </c>
      <c r="AB50" s="292">
        <v>272</v>
      </c>
      <c r="AC50" s="400"/>
      <c r="AD50" s="284"/>
      <c r="AE50" s="288"/>
      <c r="AF50" s="289">
        <f t="shared" si="44"/>
        <v>0</v>
      </c>
      <c r="AH50" s="294" t="str">
        <f>X50</f>
        <v>Segadora</v>
      </c>
      <c r="AI50" s="295">
        <f>Z50</f>
        <v>0.2</v>
      </c>
      <c r="AJ50" s="296">
        <v>4</v>
      </c>
      <c r="AK50" s="297">
        <f t="shared" si="45"/>
        <v>272</v>
      </c>
      <c r="AL50" s="405"/>
      <c r="AM50" s="363"/>
      <c r="AN50" s="364"/>
      <c r="AO50" s="289">
        <f t="shared" si="46"/>
        <v>0</v>
      </c>
      <c r="AQ50" s="282" t="str">
        <f>AH50</f>
        <v>Segadora</v>
      </c>
      <c r="AR50" s="284">
        <f>N51</f>
        <v>1</v>
      </c>
      <c r="AS50" s="285">
        <v>4</v>
      </c>
      <c r="AT50" s="278"/>
      <c r="AU50" s="400"/>
      <c r="AV50" s="284"/>
      <c r="AW50" s="288"/>
      <c r="AX50" s="289">
        <f t="shared" si="47"/>
        <v>0</v>
      </c>
      <c r="AZ50" s="377" t="s">
        <v>230</v>
      </c>
      <c r="BA50" s="408"/>
      <c r="BB50" s="369">
        <v>1</v>
      </c>
      <c r="BC50" s="369"/>
      <c r="BD50" s="302">
        <f t="shared" si="49"/>
        <v>0</v>
      </c>
      <c r="BF50" s="246"/>
    </row>
    <row r="51" spans="1:58" x14ac:dyDescent="0.25">
      <c r="A51" s="275" t="s">
        <v>37</v>
      </c>
      <c r="B51" s="276" t="s">
        <v>78</v>
      </c>
      <c r="C51" s="277">
        <v>0.6</v>
      </c>
      <c r="D51" s="276">
        <v>272</v>
      </c>
      <c r="E51" s="362">
        <v>1</v>
      </c>
      <c r="F51" s="280">
        <f>+D51*C51*E51</f>
        <v>163.19999999999999</v>
      </c>
      <c r="G51" s="400"/>
      <c r="H51" s="276" t="s">
        <v>22</v>
      </c>
      <c r="I51" s="276"/>
      <c r="J51" s="303">
        <f>+G51*F51</f>
        <v>0</v>
      </c>
      <c r="L51" s="282" t="s">
        <v>263</v>
      </c>
      <c r="M51" s="366"/>
      <c r="N51" s="284">
        <v>1</v>
      </c>
      <c r="O51" s="285">
        <v>4</v>
      </c>
      <c r="P51" s="402"/>
      <c r="Q51" s="527">
        <f>P51*N51</f>
        <v>0</v>
      </c>
      <c r="R51" s="286">
        <f t="shared" si="39"/>
        <v>0</v>
      </c>
      <c r="S51" s="287">
        <v>4</v>
      </c>
      <c r="T51" s="403"/>
      <c r="U51" s="288">
        <f t="shared" ref="U51:U57" si="50">(-12*PMT((T51/12),(S51*12),Q51))</f>
        <v>0</v>
      </c>
      <c r="V51" s="289">
        <f>O51*U51</f>
        <v>0</v>
      </c>
      <c r="X51" s="282" t="s">
        <v>264</v>
      </c>
      <c r="Y51" s="366"/>
      <c r="Z51" s="291">
        <v>0.3</v>
      </c>
      <c r="AA51" s="285">
        <v>1</v>
      </c>
      <c r="AB51" s="292">
        <v>272</v>
      </c>
      <c r="AC51" s="400"/>
      <c r="AD51" s="284"/>
      <c r="AE51" s="288"/>
      <c r="AF51" s="289">
        <f t="shared" si="44"/>
        <v>0</v>
      </c>
      <c r="AH51" s="294" t="str">
        <f t="shared" ref="AH51:AH53" si="51">X51</f>
        <v>Segadora Giro Cero</v>
      </c>
      <c r="AI51" s="295">
        <f t="shared" ref="AI51:AI52" si="52">Z51</f>
        <v>0.3</v>
      </c>
      <c r="AJ51" s="296">
        <v>1</v>
      </c>
      <c r="AK51" s="297">
        <f t="shared" si="45"/>
        <v>272</v>
      </c>
      <c r="AL51" s="405"/>
      <c r="AM51" s="363"/>
      <c r="AN51" s="364"/>
      <c r="AO51" s="289">
        <f t="shared" si="46"/>
        <v>0</v>
      </c>
      <c r="AQ51" s="282" t="str">
        <f t="shared" ref="AQ51:AQ53" si="53">AH51</f>
        <v>Segadora Giro Cero</v>
      </c>
      <c r="AR51" s="284">
        <f>N52</f>
        <v>1</v>
      </c>
      <c r="AS51" s="285">
        <v>1</v>
      </c>
      <c r="AT51" s="278"/>
      <c r="AU51" s="400"/>
      <c r="AV51" s="284"/>
      <c r="AW51" s="288"/>
      <c r="AX51" s="289">
        <f t="shared" si="47"/>
        <v>0</v>
      </c>
      <c r="AZ51" s="367" t="s">
        <v>229</v>
      </c>
      <c r="BA51" s="408"/>
      <c r="BB51" s="293">
        <v>1</v>
      </c>
      <c r="BC51" s="293"/>
      <c r="BD51" s="302">
        <f t="shared" si="49"/>
        <v>0</v>
      </c>
      <c r="BF51" s="246"/>
    </row>
    <row r="52" spans="1:58" x14ac:dyDescent="0.25">
      <c r="A52" s="294" t="s">
        <v>80</v>
      </c>
      <c r="B52" s="276" t="s">
        <v>78</v>
      </c>
      <c r="C52" s="277">
        <v>1</v>
      </c>
      <c r="D52" s="276">
        <v>272</v>
      </c>
      <c r="E52" s="295">
        <v>0.75</v>
      </c>
      <c r="F52" s="280">
        <f>+D52*C52*E52</f>
        <v>204</v>
      </c>
      <c r="G52" s="400"/>
      <c r="H52" s="276" t="s">
        <v>22</v>
      </c>
      <c r="I52" s="276"/>
      <c r="J52" s="303">
        <f>+G52*F52</f>
        <v>0</v>
      </c>
      <c r="L52" s="282" t="s">
        <v>264</v>
      </c>
      <c r="M52" s="366"/>
      <c r="N52" s="284">
        <v>1</v>
      </c>
      <c r="O52" s="285">
        <v>1</v>
      </c>
      <c r="P52" s="402"/>
      <c r="Q52" s="527">
        <f t="shared" ref="Q52:Q57" si="54">P52*N52</f>
        <v>0</v>
      </c>
      <c r="R52" s="286">
        <f t="shared" si="39"/>
        <v>0</v>
      </c>
      <c r="S52" s="287">
        <v>4</v>
      </c>
      <c r="T52" s="403"/>
      <c r="U52" s="288">
        <f t="shared" si="50"/>
        <v>0</v>
      </c>
      <c r="V52" s="289">
        <f>O52*U52</f>
        <v>0</v>
      </c>
      <c r="X52" s="282" t="s">
        <v>265</v>
      </c>
      <c r="Y52" s="366"/>
      <c r="Z52" s="291">
        <v>0.2</v>
      </c>
      <c r="AA52" s="285">
        <v>1</v>
      </c>
      <c r="AB52" s="292">
        <v>272</v>
      </c>
      <c r="AC52" s="400"/>
      <c r="AD52" s="284"/>
      <c r="AE52" s="288"/>
      <c r="AF52" s="289">
        <f t="shared" si="44"/>
        <v>0</v>
      </c>
      <c r="AH52" s="294" t="str">
        <f t="shared" si="51"/>
        <v>Escarificador</v>
      </c>
      <c r="AI52" s="295">
        <f t="shared" si="52"/>
        <v>0.2</v>
      </c>
      <c r="AJ52" s="296">
        <v>1</v>
      </c>
      <c r="AK52" s="297">
        <f t="shared" si="45"/>
        <v>272</v>
      </c>
      <c r="AL52" s="405"/>
      <c r="AM52" s="363"/>
      <c r="AN52" s="364"/>
      <c r="AO52" s="289">
        <f t="shared" si="46"/>
        <v>0</v>
      </c>
      <c r="AQ52" s="282" t="str">
        <f t="shared" si="53"/>
        <v>Escarificador</v>
      </c>
      <c r="AR52" s="284">
        <f>N53</f>
        <v>1</v>
      </c>
      <c r="AS52" s="285">
        <v>1</v>
      </c>
      <c r="AT52" s="278"/>
      <c r="AU52" s="400"/>
      <c r="AV52" s="284"/>
      <c r="AW52" s="288"/>
      <c r="AX52" s="289">
        <f t="shared" si="47"/>
        <v>0</v>
      </c>
      <c r="AZ52" s="308" t="s">
        <v>227</v>
      </c>
      <c r="BA52" s="408"/>
      <c r="BB52" s="293">
        <v>1</v>
      </c>
      <c r="BC52" s="293"/>
      <c r="BD52" s="302">
        <f t="shared" si="49"/>
        <v>0</v>
      </c>
      <c r="BF52" s="246"/>
    </row>
    <row r="53" spans="1:58" x14ac:dyDescent="0.25">
      <c r="A53" s="275" t="s">
        <v>39</v>
      </c>
      <c r="B53" s="276" t="s">
        <v>78</v>
      </c>
      <c r="C53" s="277">
        <v>0.2</v>
      </c>
      <c r="D53" s="276">
        <v>272</v>
      </c>
      <c r="E53" s="362">
        <v>1</v>
      </c>
      <c r="F53" s="280">
        <f>+D53*C53*E53</f>
        <v>54.400000000000006</v>
      </c>
      <c r="G53" s="400"/>
      <c r="H53" s="276" t="s">
        <v>22</v>
      </c>
      <c r="I53" s="276"/>
      <c r="J53" s="303">
        <f>+G53*F53</f>
        <v>0</v>
      </c>
      <c r="L53" s="282" t="s">
        <v>265</v>
      </c>
      <c r="M53" s="366"/>
      <c r="N53" s="284">
        <v>1</v>
      </c>
      <c r="O53" s="285">
        <v>1</v>
      </c>
      <c r="P53" s="402"/>
      <c r="Q53" s="527">
        <f t="shared" si="54"/>
        <v>0</v>
      </c>
      <c r="R53" s="286">
        <f t="shared" si="39"/>
        <v>0</v>
      </c>
      <c r="S53" s="287">
        <v>4</v>
      </c>
      <c r="T53" s="403"/>
      <c r="U53" s="288">
        <f t="shared" si="50"/>
        <v>0</v>
      </c>
      <c r="V53" s="289">
        <f>O53*U53</f>
        <v>0</v>
      </c>
      <c r="X53" s="282" t="s">
        <v>266</v>
      </c>
      <c r="Y53" s="366"/>
      <c r="Z53" s="291">
        <v>0.3</v>
      </c>
      <c r="AA53" s="285">
        <v>2</v>
      </c>
      <c r="AB53" s="292">
        <v>272</v>
      </c>
      <c r="AC53" s="400"/>
      <c r="AD53" s="284"/>
      <c r="AE53" s="288"/>
      <c r="AF53" s="289">
        <f t="shared" si="44"/>
        <v>0</v>
      </c>
      <c r="AH53" s="294" t="str">
        <f t="shared" si="51"/>
        <v>Segadora elèctrica</v>
      </c>
      <c r="AI53" s="295">
        <f>Z53</f>
        <v>0.3</v>
      </c>
      <c r="AJ53" s="296">
        <v>2</v>
      </c>
      <c r="AK53" s="297">
        <f t="shared" si="45"/>
        <v>272</v>
      </c>
      <c r="AL53" s="405"/>
      <c r="AM53" s="363"/>
      <c r="AN53" s="364"/>
      <c r="AO53" s="289">
        <f t="shared" si="46"/>
        <v>0</v>
      </c>
      <c r="AQ53" s="282" t="str">
        <f t="shared" si="53"/>
        <v>Segadora elèctrica</v>
      </c>
      <c r="AR53" s="284">
        <f>N54</f>
        <v>1</v>
      </c>
      <c r="AS53" s="285">
        <v>2</v>
      </c>
      <c r="AT53" s="278"/>
      <c r="AU53" s="400"/>
      <c r="AV53" s="284"/>
      <c r="AW53" s="288"/>
      <c r="AX53" s="289">
        <f t="shared" si="47"/>
        <v>0</v>
      </c>
      <c r="AZ53" s="318"/>
      <c r="BA53" s="293"/>
      <c r="BB53" s="293"/>
      <c r="BC53" s="293"/>
      <c r="BD53" s="315"/>
      <c r="BF53" s="246"/>
    </row>
    <row r="54" spans="1:58" x14ac:dyDescent="0.25">
      <c r="A54" s="275"/>
      <c r="B54" s="276"/>
      <c r="C54" s="277"/>
      <c r="D54" s="276"/>
      <c r="E54" s="362"/>
      <c r="F54" s="280"/>
      <c r="G54" s="400"/>
      <c r="H54" s="276"/>
      <c r="I54" s="276"/>
      <c r="J54" s="303"/>
      <c r="L54" s="282" t="s">
        <v>266</v>
      </c>
      <c r="M54" s="366"/>
      <c r="N54" s="284">
        <v>1</v>
      </c>
      <c r="O54" s="285">
        <v>2</v>
      </c>
      <c r="P54" s="402"/>
      <c r="Q54" s="527">
        <f t="shared" si="54"/>
        <v>0</v>
      </c>
      <c r="R54" s="286">
        <f t="shared" si="39"/>
        <v>0</v>
      </c>
      <c r="S54" s="287">
        <v>4</v>
      </c>
      <c r="T54" s="403"/>
      <c r="U54" s="288">
        <f t="shared" si="50"/>
        <v>0</v>
      </c>
      <c r="V54" s="289">
        <f>O54*U54</f>
        <v>0</v>
      </c>
      <c r="X54" s="282"/>
      <c r="Y54" s="366"/>
      <c r="Z54" s="291"/>
      <c r="AA54" s="285"/>
      <c r="AB54" s="278"/>
      <c r="AC54" s="287"/>
      <c r="AD54" s="284"/>
      <c r="AE54" s="288"/>
      <c r="AF54" s="378"/>
      <c r="AH54" s="314"/>
      <c r="AI54" s="295"/>
      <c r="AJ54" s="296"/>
      <c r="AK54" s="316"/>
      <c r="AL54" s="374"/>
      <c r="AM54" s="363"/>
      <c r="AN54" s="364"/>
      <c r="AO54" s="378"/>
      <c r="AQ54" s="314"/>
      <c r="AR54" s="291"/>
      <c r="AS54" s="285"/>
      <c r="AT54" s="278"/>
      <c r="AU54" s="287"/>
      <c r="AV54" s="284"/>
      <c r="AW54" s="288"/>
      <c r="AX54" s="378"/>
      <c r="AZ54" s="318"/>
      <c r="BA54" s="293"/>
      <c r="BB54" s="293"/>
      <c r="BC54" s="293"/>
      <c r="BD54" s="315"/>
      <c r="BF54" s="246"/>
    </row>
    <row r="55" spans="1:58" x14ac:dyDescent="0.25">
      <c r="A55" s="46"/>
      <c r="B55" s="46"/>
      <c r="C55" s="379"/>
      <c r="D55" s="46"/>
      <c r="E55" s="46"/>
      <c r="F55" s="46"/>
      <c r="G55" s="401"/>
      <c r="H55" s="46"/>
      <c r="I55" s="46"/>
      <c r="J55" s="46"/>
      <c r="L55" s="282" t="s">
        <v>269</v>
      </c>
      <c r="M55" s="366"/>
      <c r="N55" s="284">
        <v>1</v>
      </c>
      <c r="O55" s="380">
        <v>2</v>
      </c>
      <c r="P55" s="402"/>
      <c r="Q55" s="527">
        <f t="shared" si="54"/>
        <v>0</v>
      </c>
      <c r="R55" s="286">
        <f t="shared" si="39"/>
        <v>0</v>
      </c>
      <c r="S55" s="287">
        <v>4</v>
      </c>
      <c r="T55" s="403"/>
      <c r="U55" s="288">
        <f t="shared" si="50"/>
        <v>0</v>
      </c>
      <c r="V55" s="289">
        <f t="shared" ref="V55:V57" si="55">O55*U55</f>
        <v>0</v>
      </c>
      <c r="X55" s="314"/>
      <c r="Y55" s="366"/>
      <c r="Z55" s="291"/>
      <c r="AA55" s="380"/>
      <c r="AB55" s="278"/>
      <c r="AC55" s="287"/>
      <c r="AD55" s="284"/>
      <c r="AE55" s="288"/>
      <c r="AF55" s="289"/>
      <c r="AH55" s="314"/>
      <c r="AI55" s="295"/>
      <c r="AJ55" s="381"/>
      <c r="AK55" s="316"/>
      <c r="AL55" s="374"/>
      <c r="AM55" s="363"/>
      <c r="AN55" s="364"/>
      <c r="AO55" s="289"/>
      <c r="AQ55" s="314"/>
      <c r="AR55" s="291"/>
      <c r="AS55" s="380"/>
      <c r="AT55" s="278"/>
      <c r="AU55" s="287"/>
      <c r="AV55" s="284"/>
      <c r="AW55" s="288"/>
      <c r="AX55" s="289"/>
      <c r="AZ55" s="318"/>
      <c r="BA55" s="293"/>
      <c r="BB55" s="293"/>
      <c r="BC55" s="293"/>
      <c r="BD55" s="315"/>
      <c r="BF55" s="246"/>
    </row>
    <row r="56" spans="1:58" x14ac:dyDescent="0.25">
      <c r="A56" s="275"/>
      <c r="B56" s="276"/>
      <c r="C56" s="277"/>
      <c r="D56" s="276"/>
      <c r="E56" s="362"/>
      <c r="F56" s="280"/>
      <c r="G56" s="400"/>
      <c r="H56" s="276"/>
      <c r="I56" s="276"/>
      <c r="J56" s="303"/>
      <c r="L56" s="282" t="s">
        <v>268</v>
      </c>
      <c r="M56" s="366"/>
      <c r="N56" s="284">
        <v>1</v>
      </c>
      <c r="O56" s="380">
        <v>2</v>
      </c>
      <c r="P56" s="402"/>
      <c r="Q56" s="527">
        <f t="shared" si="54"/>
        <v>0</v>
      </c>
      <c r="R56" s="286">
        <f t="shared" si="39"/>
        <v>0</v>
      </c>
      <c r="S56" s="287">
        <v>4</v>
      </c>
      <c r="T56" s="403"/>
      <c r="U56" s="288">
        <f t="shared" si="50"/>
        <v>0</v>
      </c>
      <c r="V56" s="289">
        <f t="shared" si="55"/>
        <v>0</v>
      </c>
      <c r="X56" s="314"/>
      <c r="Y56" s="366"/>
      <c r="Z56" s="291"/>
      <c r="AA56" s="380"/>
      <c r="AB56" s="278"/>
      <c r="AC56" s="287"/>
      <c r="AD56" s="284"/>
      <c r="AE56" s="288"/>
      <c r="AF56" s="289"/>
      <c r="AH56" s="314"/>
      <c r="AI56" s="295"/>
      <c r="AJ56" s="381"/>
      <c r="AK56" s="316"/>
      <c r="AL56" s="374"/>
      <c r="AM56" s="363"/>
      <c r="AN56" s="364"/>
      <c r="AO56" s="289"/>
      <c r="AQ56" s="314"/>
      <c r="AR56" s="291"/>
      <c r="AS56" s="380"/>
      <c r="AT56" s="278"/>
      <c r="AU56" s="287"/>
      <c r="AV56" s="284"/>
      <c r="AW56" s="288"/>
      <c r="AX56" s="289"/>
      <c r="AZ56" s="370"/>
      <c r="BA56" s="370"/>
      <c r="BB56" s="370"/>
      <c r="BC56" s="370"/>
      <c r="BD56" s="371"/>
      <c r="BF56" s="246"/>
    </row>
    <row r="57" spans="1:58" x14ac:dyDescent="0.25">
      <c r="A57" s="46"/>
      <c r="B57" s="46"/>
      <c r="C57" s="379"/>
      <c r="D57" s="46"/>
      <c r="E57" s="46"/>
      <c r="F57" s="46"/>
      <c r="G57" s="401"/>
      <c r="H57" s="46"/>
      <c r="I57" s="46"/>
      <c r="J57" s="46"/>
      <c r="L57" s="282" t="s">
        <v>267</v>
      </c>
      <c r="M57" s="366"/>
      <c r="N57" s="284">
        <v>1</v>
      </c>
      <c r="O57" s="380">
        <v>2</v>
      </c>
      <c r="P57" s="402"/>
      <c r="Q57" s="527">
        <f t="shared" si="54"/>
        <v>0</v>
      </c>
      <c r="R57" s="286">
        <f t="shared" si="39"/>
        <v>0</v>
      </c>
      <c r="S57" s="287">
        <v>4</v>
      </c>
      <c r="T57" s="403"/>
      <c r="U57" s="288">
        <f t="shared" si="50"/>
        <v>0</v>
      </c>
      <c r="V57" s="289">
        <f t="shared" si="55"/>
        <v>0</v>
      </c>
      <c r="X57" s="314"/>
      <c r="Y57" s="366"/>
      <c r="Z57" s="291"/>
      <c r="AA57" s="380"/>
      <c r="AB57" s="278"/>
      <c r="AC57" s="287"/>
      <c r="AD57" s="284"/>
      <c r="AE57" s="288"/>
      <c r="AF57" s="289"/>
      <c r="AH57" s="314"/>
      <c r="AI57" s="295"/>
      <c r="AJ57" s="381"/>
      <c r="AK57" s="316"/>
      <c r="AL57" s="374"/>
      <c r="AM57" s="363"/>
      <c r="AN57" s="364"/>
      <c r="AO57" s="289"/>
      <c r="AQ57" s="314"/>
      <c r="AR57" s="291"/>
      <c r="AS57" s="380"/>
      <c r="AT57" s="278"/>
      <c r="AU57" s="287"/>
      <c r="AV57" s="284"/>
      <c r="AW57" s="288"/>
      <c r="AX57" s="289"/>
      <c r="AZ57" s="196"/>
      <c r="BA57" s="196"/>
      <c r="BB57" s="196"/>
      <c r="BC57" s="346" t="s">
        <v>30</v>
      </c>
      <c r="BD57" s="347">
        <f>SUM(BD47:BD56)</f>
        <v>0</v>
      </c>
      <c r="BF57" s="246"/>
    </row>
    <row r="58" spans="1:58" x14ac:dyDescent="0.25">
      <c r="A58" s="46"/>
      <c r="B58" s="46"/>
      <c r="C58" s="379"/>
      <c r="D58" s="46"/>
      <c r="E58" s="46"/>
      <c r="F58" s="46"/>
      <c r="G58" s="401"/>
      <c r="H58" s="46"/>
      <c r="I58" s="46"/>
      <c r="J58" s="46"/>
      <c r="L58" s="196"/>
      <c r="M58" s="196"/>
      <c r="N58" s="196"/>
      <c r="O58" s="196"/>
      <c r="P58" s="526"/>
      <c r="Q58" s="526">
        <f>SUM(Q47:Q50)</f>
        <v>7203.2616291444629</v>
      </c>
      <c r="R58" s="526"/>
      <c r="S58" s="196"/>
      <c r="T58" s="196"/>
      <c r="U58" s="196"/>
      <c r="X58" s="196"/>
      <c r="Y58" s="196"/>
      <c r="Z58" s="196"/>
      <c r="AA58" s="196"/>
      <c r="AB58" s="196"/>
      <c r="AC58" s="196"/>
      <c r="AD58" s="196"/>
      <c r="AE58" s="196"/>
      <c r="AH58" s="353"/>
      <c r="AI58" s="353"/>
      <c r="AJ58" s="353"/>
      <c r="AK58" s="353"/>
      <c r="AL58" s="353"/>
      <c r="AM58" s="353"/>
      <c r="AN58" s="353"/>
      <c r="AQ58" s="196"/>
      <c r="AR58" s="196"/>
      <c r="AS58" s="196"/>
      <c r="AT58" s="196"/>
      <c r="AU58" s="196"/>
      <c r="AV58" s="196"/>
      <c r="AW58" s="196"/>
      <c r="AZ58" s="196"/>
      <c r="BA58" s="196"/>
      <c r="BB58" s="196"/>
      <c r="BC58" s="196"/>
      <c r="BF58" s="246"/>
    </row>
    <row r="59" spans="1:58" x14ac:dyDescent="0.25">
      <c r="A59" s="196"/>
      <c r="B59" s="196"/>
      <c r="C59" s="331">
        <f>SUM(C47:C56)</f>
        <v>2.8000000000000003</v>
      </c>
      <c r="D59" s="196"/>
      <c r="E59" s="196"/>
      <c r="F59" s="196"/>
      <c r="G59" s="196"/>
      <c r="H59" s="196"/>
      <c r="I59" s="346" t="s">
        <v>18</v>
      </c>
      <c r="J59" s="347">
        <f>SUM(J47:J56)</f>
        <v>0</v>
      </c>
      <c r="L59" s="196"/>
      <c r="M59" s="196"/>
      <c r="N59" s="196"/>
      <c r="O59" s="196"/>
      <c r="P59" s="526"/>
      <c r="Q59" s="526">
        <f>SUM(Q51:Q57)</f>
        <v>0</v>
      </c>
      <c r="R59" s="526">
        <f>SUM(R51:R57)</f>
        <v>0</v>
      </c>
      <c r="S59" s="196"/>
      <c r="T59" s="196"/>
      <c r="U59" s="333" t="s">
        <v>18</v>
      </c>
      <c r="V59" s="334">
        <f>SUM(V47:V57)</f>
        <v>0</v>
      </c>
      <c r="X59" s="196"/>
      <c r="Y59" s="196"/>
      <c r="Z59" s="196"/>
      <c r="AA59" s="196"/>
      <c r="AB59" s="196"/>
      <c r="AC59" s="196"/>
      <c r="AD59" s="196"/>
      <c r="AE59" s="333" t="s">
        <v>18</v>
      </c>
      <c r="AF59" s="334">
        <f>SUM(AF47:AF57)</f>
        <v>0</v>
      </c>
      <c r="AH59" s="353"/>
      <c r="AI59" s="353"/>
      <c r="AJ59" s="353"/>
      <c r="AK59" s="353"/>
      <c r="AL59" s="353"/>
      <c r="AM59" s="353"/>
      <c r="AN59" s="375" t="s">
        <v>18</v>
      </c>
      <c r="AO59" s="334">
        <f>SUM(AO47:AO57)</f>
        <v>0</v>
      </c>
      <c r="AQ59" s="196"/>
      <c r="AR59" s="196"/>
      <c r="AS59" s="196"/>
      <c r="AT59" s="196"/>
      <c r="AU59" s="196"/>
      <c r="AV59" s="196"/>
      <c r="AW59" s="333" t="s">
        <v>18</v>
      </c>
      <c r="AX59" s="334">
        <f>SUM(AX47:AX57)</f>
        <v>0</v>
      </c>
      <c r="AZ59" s="196"/>
      <c r="BA59" s="196"/>
      <c r="BB59" s="196"/>
      <c r="BC59" s="196"/>
      <c r="BF59" s="348">
        <f>SUM(BD57,AX59,AO59,AF59,V59,J59)</f>
        <v>0</v>
      </c>
    </row>
    <row r="60" spans="1:58" x14ac:dyDescent="0.25">
      <c r="A60" s="196"/>
      <c r="B60" s="349"/>
      <c r="C60" s="350"/>
      <c r="D60" s="196"/>
      <c r="E60" s="196"/>
      <c r="F60" s="196"/>
      <c r="G60" s="196"/>
      <c r="H60" s="196"/>
      <c r="I60" s="196"/>
      <c r="L60" s="196"/>
      <c r="M60" s="196"/>
      <c r="N60" s="196"/>
      <c r="O60" s="196"/>
      <c r="P60" s="196"/>
      <c r="Q60" s="196"/>
      <c r="R60" s="196"/>
      <c r="S60" s="196"/>
      <c r="T60" s="196"/>
      <c r="U60" s="196"/>
      <c r="X60" s="196"/>
      <c r="Y60" s="196"/>
      <c r="Z60" s="196"/>
      <c r="AA60" s="196"/>
      <c r="AB60" s="196"/>
      <c r="AC60" s="196"/>
      <c r="AD60" s="196"/>
      <c r="AE60" s="196"/>
      <c r="AH60" s="353"/>
      <c r="AI60" s="353"/>
      <c r="AJ60" s="353"/>
      <c r="AK60" s="353"/>
      <c r="AL60" s="353"/>
      <c r="AM60" s="353"/>
      <c r="AN60" s="353"/>
      <c r="AQ60" s="196"/>
      <c r="AR60" s="196"/>
      <c r="AS60" s="196"/>
      <c r="AT60" s="196"/>
      <c r="AU60" s="196"/>
      <c r="AV60" s="196"/>
      <c r="AW60" s="196"/>
      <c r="AZ60" s="196"/>
      <c r="BA60" s="196"/>
      <c r="BB60" s="196"/>
      <c r="BC60" s="196"/>
    </row>
    <row r="61" spans="1:58" x14ac:dyDescent="0.25">
      <c r="A61" s="196"/>
      <c r="B61" s="349"/>
      <c r="C61" s="350"/>
      <c r="D61" s="196"/>
      <c r="E61" s="196"/>
      <c r="F61" s="196"/>
      <c r="G61" s="196"/>
      <c r="H61" s="196"/>
      <c r="I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X61" s="196"/>
      <c r="Y61" s="196"/>
      <c r="Z61" s="196"/>
      <c r="AA61" s="196"/>
      <c r="AB61" s="196"/>
      <c r="AC61" s="196"/>
      <c r="AD61" s="196"/>
      <c r="AE61" s="196"/>
      <c r="AH61" s="353"/>
      <c r="AI61" s="353"/>
      <c r="AJ61" s="353"/>
      <c r="AK61" s="353"/>
      <c r="AL61" s="353"/>
      <c r="AM61" s="353"/>
      <c r="AN61" s="353"/>
      <c r="AQ61" s="196"/>
      <c r="AR61" s="196"/>
      <c r="AS61" s="196"/>
      <c r="AT61" s="196"/>
      <c r="AU61" s="196"/>
      <c r="AV61" s="196"/>
      <c r="AW61" s="196"/>
      <c r="AZ61" s="196"/>
      <c r="BA61" s="196"/>
      <c r="BB61" s="196"/>
      <c r="BC61" s="196"/>
    </row>
    <row r="62" spans="1:58" x14ac:dyDescent="0.25">
      <c r="A62" s="244" t="s">
        <v>85</v>
      </c>
      <c r="B62" s="245"/>
      <c r="C62" s="245"/>
      <c r="D62" s="245"/>
      <c r="E62" s="245"/>
      <c r="F62" s="245"/>
      <c r="G62" s="245"/>
      <c r="H62" s="245"/>
      <c r="I62" s="245"/>
      <c r="J62" s="246"/>
      <c r="K62" s="246"/>
      <c r="L62" s="244" t="s">
        <v>85</v>
      </c>
      <c r="M62" s="244"/>
      <c r="N62" s="245"/>
      <c r="O62" s="245"/>
      <c r="P62" s="245"/>
      <c r="Q62" s="245"/>
      <c r="R62" s="245"/>
      <c r="S62" s="245"/>
      <c r="T62" s="245"/>
      <c r="U62" s="245"/>
      <c r="V62" s="246"/>
      <c r="W62" s="246"/>
      <c r="X62" s="244" t="s">
        <v>85</v>
      </c>
      <c r="Y62" s="244"/>
      <c r="Z62" s="245"/>
      <c r="AA62" s="245"/>
      <c r="AB62" s="245"/>
      <c r="AC62" s="245"/>
      <c r="AD62" s="245"/>
      <c r="AE62" s="245"/>
      <c r="AF62" s="246"/>
      <c r="AG62" s="246"/>
      <c r="AH62" s="244" t="s">
        <v>85</v>
      </c>
      <c r="AI62" s="354"/>
      <c r="AJ62" s="354"/>
      <c r="AK62" s="354"/>
      <c r="AL62" s="354"/>
      <c r="AM62" s="354"/>
      <c r="AN62" s="354"/>
      <c r="AO62" s="246"/>
      <c r="AP62" s="246"/>
      <c r="AQ62" s="244" t="s">
        <v>85</v>
      </c>
      <c r="AR62" s="245"/>
      <c r="AS62" s="245"/>
      <c r="AT62" s="245"/>
      <c r="AU62" s="245"/>
      <c r="AV62" s="245"/>
      <c r="AW62" s="245"/>
      <c r="AX62" s="246"/>
      <c r="AY62" s="246"/>
      <c r="AZ62" s="244" t="s">
        <v>85</v>
      </c>
      <c r="BA62" s="245"/>
      <c r="BB62" s="245"/>
      <c r="BC62" s="245"/>
      <c r="BD62" s="246"/>
      <c r="BE62" s="246"/>
      <c r="BF62" s="246"/>
    </row>
    <row r="63" spans="1:58" x14ac:dyDescent="0.25">
      <c r="A63" s="196"/>
      <c r="B63" s="196"/>
      <c r="C63" s="196"/>
      <c r="D63" s="196"/>
      <c r="E63" s="196"/>
      <c r="F63" s="196"/>
      <c r="G63" s="196"/>
      <c r="H63" s="196"/>
      <c r="I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X63" s="196"/>
      <c r="Y63" s="196"/>
      <c r="Z63" s="196"/>
      <c r="AA63" s="196"/>
      <c r="AB63" s="196"/>
      <c r="AC63" s="196"/>
      <c r="AD63" s="196"/>
      <c r="AE63" s="196"/>
      <c r="AH63" s="353"/>
      <c r="AI63" s="353"/>
      <c r="AJ63" s="353"/>
      <c r="AK63" s="353"/>
      <c r="AL63" s="353"/>
      <c r="AM63" s="353"/>
      <c r="AN63" s="353"/>
      <c r="AQ63" s="196"/>
      <c r="AR63" s="196"/>
      <c r="AS63" s="196"/>
      <c r="AT63" s="196"/>
      <c r="AU63" s="196"/>
      <c r="AV63" s="196"/>
      <c r="AW63" s="196"/>
      <c r="AZ63" s="196"/>
      <c r="BA63" s="196"/>
      <c r="BB63" s="196"/>
      <c r="BC63" s="196"/>
      <c r="BF63" s="246"/>
    </row>
    <row r="64" spans="1:58" x14ac:dyDescent="0.25">
      <c r="A64" s="248" t="s">
        <v>10</v>
      </c>
      <c r="B64" s="249"/>
      <c r="C64" s="249"/>
      <c r="D64" s="249"/>
      <c r="E64" s="249"/>
      <c r="F64" s="249"/>
      <c r="G64" s="249"/>
      <c r="H64" s="249"/>
      <c r="I64" s="249"/>
      <c r="J64" s="250"/>
      <c r="L64" s="248" t="s">
        <v>64</v>
      </c>
      <c r="M64" s="248"/>
      <c r="N64" s="249"/>
      <c r="O64" s="249"/>
      <c r="P64" s="249"/>
      <c r="Q64" s="249"/>
      <c r="R64" s="249"/>
      <c r="S64" s="249"/>
      <c r="T64" s="249"/>
      <c r="U64" s="249"/>
      <c r="V64" s="250"/>
      <c r="X64" s="248" t="s">
        <v>65</v>
      </c>
      <c r="Y64" s="248"/>
      <c r="Z64" s="249"/>
      <c r="AA64" s="249"/>
      <c r="AB64" s="249"/>
      <c r="AC64" s="249"/>
      <c r="AD64" s="249"/>
      <c r="AE64" s="249"/>
      <c r="AF64" s="250"/>
      <c r="AH64" s="248" t="s">
        <v>66</v>
      </c>
      <c r="AI64" s="251"/>
      <c r="AJ64" s="251"/>
      <c r="AK64" s="251"/>
      <c r="AL64" s="251"/>
      <c r="AM64" s="251"/>
      <c r="AN64" s="251"/>
      <c r="AO64" s="250"/>
      <c r="AQ64" s="248" t="s">
        <v>67</v>
      </c>
      <c r="AR64" s="249"/>
      <c r="AS64" s="249"/>
      <c r="AT64" s="249"/>
      <c r="AU64" s="249"/>
      <c r="AV64" s="249"/>
      <c r="AW64" s="249"/>
      <c r="AX64" s="250"/>
      <c r="AZ64" s="248" t="s">
        <v>68</v>
      </c>
      <c r="BA64" s="249"/>
      <c r="BB64" s="249"/>
      <c r="BC64" s="249"/>
      <c r="BD64" s="250"/>
      <c r="BF64" s="246"/>
    </row>
    <row r="65" spans="1:58" x14ac:dyDescent="0.25">
      <c r="A65" s="564" t="s">
        <v>11</v>
      </c>
      <c r="B65" s="567" t="s">
        <v>76</v>
      </c>
      <c r="C65" s="252" t="s">
        <v>6</v>
      </c>
      <c r="D65" s="253" t="s">
        <v>13</v>
      </c>
      <c r="E65" s="569" t="s">
        <v>75</v>
      </c>
      <c r="F65" s="571" t="s">
        <v>18</v>
      </c>
      <c r="G65" s="253" t="s">
        <v>14</v>
      </c>
      <c r="H65" s="254" t="s">
        <v>15</v>
      </c>
      <c r="I65" s="253"/>
      <c r="J65" s="255" t="s">
        <v>16</v>
      </c>
      <c r="L65" s="564" t="s">
        <v>5</v>
      </c>
      <c r="M65" s="565" t="s">
        <v>217</v>
      </c>
      <c r="N65" s="564" t="s">
        <v>216</v>
      </c>
      <c r="O65" s="564" t="s">
        <v>6</v>
      </c>
      <c r="P65" s="564" t="s">
        <v>202</v>
      </c>
      <c r="Q65" s="565" t="s">
        <v>469</v>
      </c>
      <c r="R65" s="565" t="s">
        <v>470</v>
      </c>
      <c r="S65" s="564" t="s">
        <v>7</v>
      </c>
      <c r="T65" s="564" t="s">
        <v>26</v>
      </c>
      <c r="U65" s="557" t="s">
        <v>93</v>
      </c>
      <c r="V65" s="256" t="s">
        <v>16</v>
      </c>
      <c r="X65" s="564" t="s">
        <v>5</v>
      </c>
      <c r="Y65" s="565"/>
      <c r="Z65" s="564" t="s">
        <v>75</v>
      </c>
      <c r="AA65" s="564" t="s">
        <v>6</v>
      </c>
      <c r="AB65" s="253" t="s">
        <v>13</v>
      </c>
      <c r="AC65" s="258" t="s">
        <v>14</v>
      </c>
      <c r="AD65" s="564"/>
      <c r="AE65" s="557"/>
      <c r="AF65" s="359" t="s">
        <v>16</v>
      </c>
      <c r="AH65" s="561" t="s">
        <v>5</v>
      </c>
      <c r="AI65" s="561" t="s">
        <v>75</v>
      </c>
      <c r="AJ65" s="561" t="s">
        <v>6</v>
      </c>
      <c r="AK65" s="256" t="s">
        <v>13</v>
      </c>
      <c r="AL65" s="260" t="s">
        <v>14</v>
      </c>
      <c r="AM65" s="561"/>
      <c r="AN65" s="562"/>
      <c r="AO65" s="359" t="s">
        <v>16</v>
      </c>
      <c r="AQ65" s="564" t="s">
        <v>5</v>
      </c>
      <c r="AR65" s="564" t="s">
        <v>216</v>
      </c>
      <c r="AS65" s="564" t="s">
        <v>6</v>
      </c>
      <c r="AT65" s="253"/>
      <c r="AU65" s="258" t="s">
        <v>14</v>
      </c>
      <c r="AV65" s="564"/>
      <c r="AW65" s="557"/>
      <c r="AX65" s="359" t="s">
        <v>16</v>
      </c>
      <c r="AZ65" s="559"/>
      <c r="BA65" s="258" t="s">
        <v>14</v>
      </c>
      <c r="BB65" s="258" t="s">
        <v>33</v>
      </c>
      <c r="BC65" s="258"/>
      <c r="BD65" s="261" t="s">
        <v>16</v>
      </c>
      <c r="BF65" s="246"/>
    </row>
    <row r="66" spans="1:58" x14ac:dyDescent="0.25">
      <c r="A66" s="564"/>
      <c r="B66" s="568"/>
      <c r="C66" s="262" t="s">
        <v>9</v>
      </c>
      <c r="D66" s="263" t="s">
        <v>17</v>
      </c>
      <c r="E66" s="570"/>
      <c r="F66" s="572"/>
      <c r="G66" s="264" t="s">
        <v>19</v>
      </c>
      <c r="H66" s="265" t="s">
        <v>20</v>
      </c>
      <c r="I66" s="264"/>
      <c r="J66" s="266" t="s">
        <v>21</v>
      </c>
      <c r="L66" s="564"/>
      <c r="M66" s="566"/>
      <c r="N66" s="564"/>
      <c r="O66" s="564" t="s">
        <v>9</v>
      </c>
      <c r="P66" s="564" t="s">
        <v>27</v>
      </c>
      <c r="Q66" s="566"/>
      <c r="R66" s="566"/>
      <c r="S66" s="564" t="s">
        <v>28</v>
      </c>
      <c r="T66" s="564" t="s">
        <v>12</v>
      </c>
      <c r="U66" s="558" t="s">
        <v>29</v>
      </c>
      <c r="V66" s="267" t="s">
        <v>4</v>
      </c>
      <c r="X66" s="564"/>
      <c r="Y66" s="566"/>
      <c r="Z66" s="564"/>
      <c r="AA66" s="564" t="s">
        <v>9</v>
      </c>
      <c r="AB66" s="263" t="s">
        <v>17</v>
      </c>
      <c r="AC66" s="269" t="s">
        <v>19</v>
      </c>
      <c r="AD66" s="564"/>
      <c r="AE66" s="558"/>
      <c r="AF66" s="360" t="s">
        <v>4</v>
      </c>
      <c r="AH66" s="561"/>
      <c r="AI66" s="561"/>
      <c r="AJ66" s="561" t="s">
        <v>9</v>
      </c>
      <c r="AK66" s="271" t="s">
        <v>17</v>
      </c>
      <c r="AL66" s="272" t="s">
        <v>19</v>
      </c>
      <c r="AM66" s="561"/>
      <c r="AN66" s="563"/>
      <c r="AO66" s="360" t="s">
        <v>4</v>
      </c>
      <c r="AQ66" s="564"/>
      <c r="AR66" s="564"/>
      <c r="AS66" s="564" t="s">
        <v>9</v>
      </c>
      <c r="AT66" s="263"/>
      <c r="AU66" s="269"/>
      <c r="AV66" s="564"/>
      <c r="AW66" s="558"/>
      <c r="AX66" s="360" t="s">
        <v>4</v>
      </c>
      <c r="AZ66" s="560"/>
      <c r="BA66" s="269"/>
      <c r="BB66" s="269"/>
      <c r="BC66" s="269"/>
      <c r="BD66" s="361" t="s">
        <v>21</v>
      </c>
      <c r="BF66" s="246"/>
    </row>
    <row r="67" spans="1:58" x14ac:dyDescent="0.25">
      <c r="A67" s="275" t="s">
        <v>25</v>
      </c>
      <c r="B67" s="276" t="s">
        <v>77</v>
      </c>
      <c r="C67" s="277">
        <v>0.1</v>
      </c>
      <c r="D67" s="276">
        <v>272</v>
      </c>
      <c r="E67" s="362">
        <v>1</v>
      </c>
      <c r="F67" s="280">
        <f t="shared" ref="F67:F73" si="56">+D67*C67*E67</f>
        <v>27.200000000000003</v>
      </c>
      <c r="G67" s="400"/>
      <c r="H67" s="276" t="s">
        <v>22</v>
      </c>
      <c r="I67" s="276"/>
      <c r="J67" s="303">
        <f>+G67*F67</f>
        <v>0</v>
      </c>
      <c r="L67" s="282" t="s">
        <v>192</v>
      </c>
      <c r="M67" s="365">
        <f>M10</f>
        <v>10786.78183370264</v>
      </c>
      <c r="N67" s="284">
        <f>1/6</f>
        <v>0.16666666666666666</v>
      </c>
      <c r="O67" s="285">
        <v>1</v>
      </c>
      <c r="P67" s="286">
        <f t="shared" ref="P67" si="57">M67</f>
        <v>10786.78183370264</v>
      </c>
      <c r="Q67" s="286">
        <f>P67*N67</f>
        <v>1797.7969722837734</v>
      </c>
      <c r="R67" s="286">
        <f t="shared" ref="R67:R68" si="58">Q67*O67</f>
        <v>1797.7969722837734</v>
      </c>
      <c r="S67" s="287">
        <v>4</v>
      </c>
      <c r="T67" s="403"/>
      <c r="U67" s="288">
        <f t="shared" ref="U67:U68" si="59">IF(T67="",0,(-12*PMT((T67/12),(S67*12),Q67)))</f>
        <v>0</v>
      </c>
      <c r="V67" s="289">
        <f>O67*U67</f>
        <v>0</v>
      </c>
      <c r="X67" s="282" t="s">
        <v>192</v>
      </c>
      <c r="Y67" s="365"/>
      <c r="Z67" s="291">
        <v>0.4</v>
      </c>
      <c r="AA67" s="285">
        <v>1</v>
      </c>
      <c r="AB67" s="382">
        <f>272/6</f>
        <v>45.333333333333336</v>
      </c>
      <c r="AC67" s="404"/>
      <c r="AD67" s="284"/>
      <c r="AE67" s="288"/>
      <c r="AF67" s="289">
        <f t="shared" ref="AF67:AF68" si="60">Z67*AA67*AB67*AC67</f>
        <v>0</v>
      </c>
      <c r="AH67" s="294" t="s">
        <v>192</v>
      </c>
      <c r="AI67" s="383">
        <f>Z67</f>
        <v>0.4</v>
      </c>
      <c r="AJ67" s="296">
        <v>1</v>
      </c>
      <c r="AK67" s="297">
        <f>AB67</f>
        <v>45.333333333333336</v>
      </c>
      <c r="AL67" s="406"/>
      <c r="AM67" s="363"/>
      <c r="AN67" s="364"/>
      <c r="AO67" s="289">
        <f t="shared" ref="AO67:AO68" si="61">AI67*AJ67*AK67*AL67</f>
        <v>0</v>
      </c>
      <c r="AQ67" s="282" t="s">
        <v>192</v>
      </c>
      <c r="AR67" s="284">
        <f>N67</f>
        <v>0.16666666666666666</v>
      </c>
      <c r="AS67" s="285">
        <v>1</v>
      </c>
      <c r="AT67" s="278"/>
      <c r="AU67" s="404"/>
      <c r="AV67" s="284"/>
      <c r="AW67" s="288"/>
      <c r="AX67" s="289">
        <f t="shared" ref="AX67:AX68" si="62">AR67*AS67*AU67</f>
        <v>0</v>
      </c>
      <c r="AZ67" s="299" t="s">
        <v>214</v>
      </c>
      <c r="BA67" s="407"/>
      <c r="BB67" s="300">
        <f>C74</f>
        <v>0.6</v>
      </c>
      <c r="BC67" s="301"/>
      <c r="BD67" s="302">
        <f>BA67*BB67</f>
        <v>0</v>
      </c>
      <c r="BF67" s="246"/>
    </row>
    <row r="68" spans="1:58" x14ac:dyDescent="0.25">
      <c r="A68" s="275" t="s">
        <v>34</v>
      </c>
      <c r="B68" s="276" t="s">
        <v>77</v>
      </c>
      <c r="C68" s="277">
        <v>0</v>
      </c>
      <c r="D68" s="276">
        <v>272</v>
      </c>
      <c r="E68" s="362">
        <v>1</v>
      </c>
      <c r="F68" s="280">
        <f t="shared" si="56"/>
        <v>0</v>
      </c>
      <c r="G68" s="400"/>
      <c r="H68" s="276"/>
      <c r="I68" s="276"/>
      <c r="J68" s="303">
        <f>+G68*F68</f>
        <v>0</v>
      </c>
      <c r="L68" s="282" t="s">
        <v>193</v>
      </c>
      <c r="M68" s="365">
        <f>M11</f>
        <v>10371.291162134745</v>
      </c>
      <c r="N68" s="284">
        <f>1/6</f>
        <v>0.16666666666666666</v>
      </c>
      <c r="O68" s="285">
        <v>1</v>
      </c>
      <c r="P68" s="286">
        <f t="shared" ref="P68" si="63">M68</f>
        <v>10371.291162134745</v>
      </c>
      <c r="Q68" s="286">
        <f>P68*N68</f>
        <v>1728.5485270224574</v>
      </c>
      <c r="R68" s="286">
        <f t="shared" si="58"/>
        <v>1728.5485270224574</v>
      </c>
      <c r="S68" s="287">
        <v>4</v>
      </c>
      <c r="T68" s="403"/>
      <c r="U68" s="288">
        <f t="shared" si="59"/>
        <v>0</v>
      </c>
      <c r="V68" s="289">
        <f>O68*U68</f>
        <v>0</v>
      </c>
      <c r="X68" s="282" t="s">
        <v>193</v>
      </c>
      <c r="Y68" s="365"/>
      <c r="Z68" s="291">
        <v>0.4</v>
      </c>
      <c r="AA68" s="285">
        <v>1</v>
      </c>
      <c r="AB68" s="382">
        <f>272/6</f>
        <v>45.333333333333336</v>
      </c>
      <c r="AC68" s="404"/>
      <c r="AD68" s="284"/>
      <c r="AE68" s="288"/>
      <c r="AF68" s="289">
        <f t="shared" si="60"/>
        <v>0</v>
      </c>
      <c r="AH68" s="294" t="s">
        <v>193</v>
      </c>
      <c r="AI68" s="383">
        <f>Z68</f>
        <v>0.4</v>
      </c>
      <c r="AJ68" s="296">
        <v>1</v>
      </c>
      <c r="AK68" s="297">
        <f>AB68</f>
        <v>45.333333333333336</v>
      </c>
      <c r="AL68" s="406"/>
      <c r="AM68" s="363"/>
      <c r="AN68" s="364"/>
      <c r="AO68" s="289">
        <f t="shared" si="61"/>
        <v>0</v>
      </c>
      <c r="AQ68" s="282" t="s">
        <v>193</v>
      </c>
      <c r="AR68" s="284">
        <f>N68</f>
        <v>0.16666666666666666</v>
      </c>
      <c r="AS68" s="285">
        <v>1</v>
      </c>
      <c r="AT68" s="278"/>
      <c r="AU68" s="404"/>
      <c r="AV68" s="284"/>
      <c r="AW68" s="288"/>
      <c r="AX68" s="289">
        <f t="shared" si="62"/>
        <v>0</v>
      </c>
      <c r="AZ68" s="299" t="s">
        <v>215</v>
      </c>
      <c r="BA68" s="407"/>
      <c r="BB68" s="300">
        <f>BB67</f>
        <v>0.6</v>
      </c>
      <c r="BC68" s="301"/>
      <c r="BD68" s="302">
        <f>BA68*BB68</f>
        <v>0</v>
      </c>
      <c r="BF68" s="246"/>
    </row>
    <row r="69" spans="1:58" x14ac:dyDescent="0.25">
      <c r="A69" s="275" t="s">
        <v>35</v>
      </c>
      <c r="B69" s="276" t="s">
        <v>77</v>
      </c>
      <c r="C69" s="277">
        <v>0.1</v>
      </c>
      <c r="D69" s="276">
        <v>272</v>
      </c>
      <c r="E69" s="362">
        <v>1</v>
      </c>
      <c r="F69" s="280">
        <f t="shared" si="56"/>
        <v>27.200000000000003</v>
      </c>
      <c r="G69" s="400"/>
      <c r="H69" s="276" t="s">
        <v>22</v>
      </c>
      <c r="I69" s="276"/>
      <c r="J69" s="303">
        <f t="shared" ref="J69:J73" si="64">+G69*F69</f>
        <v>0</v>
      </c>
      <c r="L69" s="317"/>
      <c r="M69" s="317"/>
      <c r="N69" s="384"/>
      <c r="O69" s="285"/>
      <c r="P69" s="286"/>
      <c r="Q69" s="286"/>
      <c r="R69" s="286"/>
      <c r="S69" s="287"/>
      <c r="T69" s="284"/>
      <c r="U69" s="288"/>
      <c r="V69" s="310"/>
      <c r="X69" s="317"/>
      <c r="Y69" s="317"/>
      <c r="Z69" s="384"/>
      <c r="AA69" s="285"/>
      <c r="AB69" s="286"/>
      <c r="AC69" s="287"/>
      <c r="AD69" s="284"/>
      <c r="AE69" s="288"/>
      <c r="AF69" s="310"/>
      <c r="AH69" s="294"/>
      <c r="AI69" s="295"/>
      <c r="AJ69" s="296"/>
      <c r="AK69" s="373"/>
      <c r="AL69" s="374"/>
      <c r="AM69" s="363"/>
      <c r="AN69" s="364"/>
      <c r="AO69" s="310"/>
      <c r="AQ69" s="317"/>
      <c r="AR69" s="384"/>
      <c r="AS69" s="285"/>
      <c r="AT69" s="286"/>
      <c r="AU69" s="287"/>
      <c r="AV69" s="284"/>
      <c r="AW69" s="288"/>
      <c r="AX69" s="310"/>
      <c r="AZ69" s="305" t="s">
        <v>232</v>
      </c>
      <c r="BA69" s="407"/>
      <c r="BB69" s="312">
        <v>1</v>
      </c>
      <c r="BC69" s="301"/>
      <c r="BD69" s="302">
        <f t="shared" ref="BD69:BD72" si="65">BA69*BB69</f>
        <v>0</v>
      </c>
      <c r="BF69" s="246"/>
    </row>
    <row r="70" spans="1:58" x14ac:dyDescent="0.25">
      <c r="A70" s="275" t="s">
        <v>36</v>
      </c>
      <c r="B70" s="276" t="s">
        <v>78</v>
      </c>
      <c r="C70" s="277">
        <v>0</v>
      </c>
      <c r="D70" s="276">
        <v>272</v>
      </c>
      <c r="E70" s="362">
        <v>1</v>
      </c>
      <c r="F70" s="280">
        <f t="shared" si="56"/>
        <v>0</v>
      </c>
      <c r="G70" s="400"/>
      <c r="H70" s="276" t="s">
        <v>22</v>
      </c>
      <c r="I70" s="276"/>
      <c r="J70" s="303">
        <f t="shared" si="64"/>
        <v>0</v>
      </c>
      <c r="L70" s="317"/>
      <c r="M70" s="317"/>
      <c r="N70" s="384"/>
      <c r="O70" s="285"/>
      <c r="P70" s="286"/>
      <c r="Q70" s="286"/>
      <c r="R70" s="286"/>
      <c r="S70" s="287"/>
      <c r="T70" s="284"/>
      <c r="U70" s="288"/>
      <c r="V70" s="310"/>
      <c r="X70" s="317"/>
      <c r="Y70" s="317"/>
      <c r="Z70" s="384"/>
      <c r="AA70" s="285"/>
      <c r="AB70" s="286"/>
      <c r="AC70" s="287"/>
      <c r="AD70" s="284"/>
      <c r="AE70" s="288"/>
      <c r="AF70" s="310"/>
      <c r="AH70" s="294"/>
      <c r="AI70" s="295"/>
      <c r="AJ70" s="296"/>
      <c r="AK70" s="373"/>
      <c r="AL70" s="374"/>
      <c r="AM70" s="363"/>
      <c r="AN70" s="364"/>
      <c r="AO70" s="310"/>
      <c r="AQ70" s="317"/>
      <c r="AR70" s="384"/>
      <c r="AS70" s="285"/>
      <c r="AT70" s="286"/>
      <c r="AU70" s="287"/>
      <c r="AV70" s="284"/>
      <c r="AW70" s="288"/>
      <c r="AX70" s="310"/>
      <c r="AZ70" s="367" t="s">
        <v>228</v>
      </c>
      <c r="BA70" s="408"/>
      <c r="BB70" s="293">
        <v>1</v>
      </c>
      <c r="BC70" s="293"/>
      <c r="BD70" s="302">
        <f t="shared" si="65"/>
        <v>0</v>
      </c>
      <c r="BF70" s="246"/>
    </row>
    <row r="71" spans="1:58" x14ac:dyDescent="0.25">
      <c r="A71" s="275" t="s">
        <v>37</v>
      </c>
      <c r="B71" s="276" t="s">
        <v>78</v>
      </c>
      <c r="C71" s="277">
        <v>0.1</v>
      </c>
      <c r="D71" s="276">
        <v>272</v>
      </c>
      <c r="E71" s="362">
        <v>1</v>
      </c>
      <c r="F71" s="280">
        <f t="shared" si="56"/>
        <v>27.200000000000003</v>
      </c>
      <c r="G71" s="400"/>
      <c r="H71" s="276" t="s">
        <v>22</v>
      </c>
      <c r="I71" s="276"/>
      <c r="J71" s="303">
        <f t="shared" si="64"/>
        <v>0</v>
      </c>
      <c r="L71" s="317"/>
      <c r="M71" s="317"/>
      <c r="N71" s="384"/>
      <c r="O71" s="285"/>
      <c r="P71" s="286"/>
      <c r="Q71" s="286"/>
      <c r="R71" s="286"/>
      <c r="S71" s="287"/>
      <c r="T71" s="284"/>
      <c r="U71" s="288"/>
      <c r="V71" s="310"/>
      <c r="X71" s="317"/>
      <c r="Y71" s="317"/>
      <c r="Z71" s="384"/>
      <c r="AA71" s="285"/>
      <c r="AB71" s="286"/>
      <c r="AC71" s="287"/>
      <c r="AD71" s="284"/>
      <c r="AE71" s="288"/>
      <c r="AF71" s="310"/>
      <c r="AH71" s="385"/>
      <c r="AI71" s="309"/>
      <c r="AJ71" s="296"/>
      <c r="AK71" s="373"/>
      <c r="AL71" s="374"/>
      <c r="AM71" s="363"/>
      <c r="AN71" s="364"/>
      <c r="AO71" s="310"/>
      <c r="AQ71" s="317"/>
      <c r="AR71" s="384"/>
      <c r="AS71" s="285"/>
      <c r="AT71" s="286"/>
      <c r="AU71" s="287"/>
      <c r="AV71" s="284"/>
      <c r="AW71" s="288"/>
      <c r="AX71" s="310"/>
      <c r="AZ71" s="308" t="s">
        <v>227</v>
      </c>
      <c r="BA71" s="408"/>
      <c r="BB71" s="293">
        <v>1</v>
      </c>
      <c r="BC71" s="293"/>
      <c r="BD71" s="302">
        <f t="shared" si="65"/>
        <v>0</v>
      </c>
      <c r="BF71" s="246"/>
    </row>
    <row r="72" spans="1:58" x14ac:dyDescent="0.25">
      <c r="A72" s="275" t="s">
        <v>38</v>
      </c>
      <c r="B72" s="276" t="s">
        <v>78</v>
      </c>
      <c r="C72" s="277">
        <v>0.2</v>
      </c>
      <c r="D72" s="276">
        <v>272</v>
      </c>
      <c r="E72" s="362">
        <v>1</v>
      </c>
      <c r="F72" s="280">
        <f t="shared" si="56"/>
        <v>54.400000000000006</v>
      </c>
      <c r="G72" s="400"/>
      <c r="H72" s="276" t="s">
        <v>22</v>
      </c>
      <c r="I72" s="276"/>
      <c r="J72" s="303">
        <f t="shared" si="64"/>
        <v>0</v>
      </c>
      <c r="L72" s="317"/>
      <c r="M72" s="317"/>
      <c r="N72" s="384"/>
      <c r="O72" s="285"/>
      <c r="P72" s="286"/>
      <c r="Q72" s="286"/>
      <c r="R72" s="286"/>
      <c r="S72" s="287"/>
      <c r="T72" s="284"/>
      <c r="U72" s="288"/>
      <c r="V72" s="310"/>
      <c r="X72" s="317"/>
      <c r="Y72" s="317"/>
      <c r="Z72" s="384"/>
      <c r="AA72" s="285"/>
      <c r="AB72" s="286"/>
      <c r="AC72" s="287"/>
      <c r="AD72" s="284"/>
      <c r="AE72" s="288"/>
      <c r="AF72" s="310"/>
      <c r="AH72" s="385"/>
      <c r="AI72" s="309"/>
      <c r="AJ72" s="296"/>
      <c r="AK72" s="373"/>
      <c r="AL72" s="374"/>
      <c r="AM72" s="363"/>
      <c r="AN72" s="364"/>
      <c r="AO72" s="310"/>
      <c r="AQ72" s="317"/>
      <c r="AR72" s="384"/>
      <c r="AS72" s="285"/>
      <c r="AT72" s="286"/>
      <c r="AU72" s="287"/>
      <c r="AV72" s="284"/>
      <c r="AW72" s="288"/>
      <c r="AX72" s="310"/>
      <c r="AZ72" s="377" t="s">
        <v>230</v>
      </c>
      <c r="BA72" s="408"/>
      <c r="BB72" s="369">
        <v>1</v>
      </c>
      <c r="BC72" s="369"/>
      <c r="BD72" s="302">
        <f t="shared" si="65"/>
        <v>0</v>
      </c>
      <c r="BF72" s="246"/>
    </row>
    <row r="73" spans="1:58" x14ac:dyDescent="0.25">
      <c r="A73" s="275" t="s">
        <v>39</v>
      </c>
      <c r="B73" s="276" t="s">
        <v>78</v>
      </c>
      <c r="C73" s="277">
        <v>0.1</v>
      </c>
      <c r="D73" s="276">
        <v>272</v>
      </c>
      <c r="E73" s="362">
        <v>1</v>
      </c>
      <c r="F73" s="280">
        <f t="shared" si="56"/>
        <v>27.200000000000003</v>
      </c>
      <c r="G73" s="400"/>
      <c r="H73" s="276" t="s">
        <v>22</v>
      </c>
      <c r="I73" s="276"/>
      <c r="J73" s="303">
        <f t="shared" si="64"/>
        <v>0</v>
      </c>
      <c r="L73" s="317"/>
      <c r="M73" s="317"/>
      <c r="N73" s="384"/>
      <c r="O73" s="285"/>
      <c r="P73" s="286"/>
      <c r="Q73" s="286"/>
      <c r="R73" s="286"/>
      <c r="S73" s="287"/>
      <c r="T73" s="284"/>
      <c r="U73" s="288"/>
      <c r="V73" s="310"/>
      <c r="X73" s="317"/>
      <c r="Y73" s="317"/>
      <c r="Z73" s="384"/>
      <c r="AA73" s="285"/>
      <c r="AB73" s="286"/>
      <c r="AC73" s="287"/>
      <c r="AD73" s="284"/>
      <c r="AE73" s="288"/>
      <c r="AF73" s="310"/>
      <c r="AH73" s="385"/>
      <c r="AI73" s="309"/>
      <c r="AJ73" s="296"/>
      <c r="AK73" s="373"/>
      <c r="AL73" s="374"/>
      <c r="AM73" s="363"/>
      <c r="AN73" s="364"/>
      <c r="AO73" s="310"/>
      <c r="AQ73" s="317"/>
      <c r="AR73" s="384"/>
      <c r="AS73" s="285"/>
      <c r="AT73" s="286"/>
      <c r="AU73" s="287"/>
      <c r="AV73" s="284"/>
      <c r="AW73" s="288"/>
      <c r="AX73" s="310"/>
      <c r="AZ73" s="318"/>
      <c r="BA73" s="293"/>
      <c r="BB73" s="293"/>
      <c r="BC73" s="293"/>
      <c r="BD73" s="315"/>
      <c r="BF73" s="246"/>
    </row>
    <row r="74" spans="1:58" x14ac:dyDescent="0.25">
      <c r="A74" s="196"/>
      <c r="B74" s="196"/>
      <c r="C74" s="331">
        <f>SUM(C67:C73)</f>
        <v>0.6</v>
      </c>
      <c r="D74" s="196"/>
      <c r="E74" s="196"/>
      <c r="F74" s="196"/>
      <c r="G74" s="196"/>
      <c r="H74" s="196"/>
      <c r="I74" s="333" t="s">
        <v>18</v>
      </c>
      <c r="J74" s="334">
        <f>SUM(J67:J73)</f>
        <v>0</v>
      </c>
      <c r="L74" s="196"/>
      <c r="M74" s="196"/>
      <c r="N74" s="196"/>
      <c r="O74" s="196"/>
      <c r="P74" s="526"/>
      <c r="Q74" s="526">
        <f>SUM(Q67:Q68)</f>
        <v>3526.3454993062305</v>
      </c>
      <c r="R74" s="526"/>
      <c r="S74" s="196"/>
      <c r="T74" s="196"/>
      <c r="U74" s="333" t="s">
        <v>18</v>
      </c>
      <c r="V74" s="334">
        <f>SUM(V67:V73)</f>
        <v>0</v>
      </c>
      <c r="X74" s="196"/>
      <c r="Y74" s="196"/>
      <c r="Z74" s="196"/>
      <c r="AA74" s="196"/>
      <c r="AB74" s="196"/>
      <c r="AC74" s="196"/>
      <c r="AD74" s="196"/>
      <c r="AE74" s="333" t="s">
        <v>18</v>
      </c>
      <c r="AF74" s="334">
        <f>SUM(AF67:AF73)</f>
        <v>0</v>
      </c>
      <c r="AH74" s="353"/>
      <c r="AI74" s="353"/>
      <c r="AJ74" s="353"/>
      <c r="AK74" s="353"/>
      <c r="AL74" s="353"/>
      <c r="AM74" s="353"/>
      <c r="AN74" s="375" t="s">
        <v>18</v>
      </c>
      <c r="AO74" s="334">
        <f>SUM(AO67:AO73)</f>
        <v>0</v>
      </c>
      <c r="AQ74" s="196"/>
      <c r="AR74" s="196"/>
      <c r="AS74" s="196"/>
      <c r="AT74" s="196"/>
      <c r="AU74" s="196"/>
      <c r="AV74" s="196"/>
      <c r="AW74" s="333" t="s">
        <v>18</v>
      </c>
      <c r="AX74" s="334">
        <f>SUM(AX67:AX73)</f>
        <v>0</v>
      </c>
      <c r="AZ74" s="196"/>
      <c r="BA74" s="196"/>
      <c r="BB74" s="196"/>
      <c r="BC74" s="346" t="s">
        <v>30</v>
      </c>
      <c r="BD74" s="347">
        <f>SUM(BD64:BD73)</f>
        <v>0</v>
      </c>
      <c r="BF74" s="348">
        <f>SUM(BD74,AX74,AO74,AF74,V74,J74)</f>
        <v>0</v>
      </c>
    </row>
    <row r="75" spans="1:58" x14ac:dyDescent="0.25">
      <c r="A75" s="196"/>
      <c r="B75" s="349"/>
      <c r="C75" s="350"/>
      <c r="D75" s="196"/>
      <c r="E75" s="196"/>
      <c r="F75" s="196"/>
      <c r="G75" s="196"/>
      <c r="H75" s="196"/>
      <c r="I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X75" s="196"/>
      <c r="Y75" s="196"/>
      <c r="Z75" s="196"/>
      <c r="AA75" s="196"/>
      <c r="AB75" s="196"/>
      <c r="AC75" s="196"/>
      <c r="AD75" s="196"/>
      <c r="AE75" s="196"/>
      <c r="AH75" s="353"/>
      <c r="AI75" s="353"/>
      <c r="AJ75" s="353"/>
      <c r="AK75" s="353"/>
      <c r="AL75" s="353"/>
      <c r="AM75" s="353"/>
      <c r="AN75" s="353"/>
      <c r="AQ75" s="196"/>
      <c r="AR75" s="196"/>
      <c r="AS75" s="196"/>
      <c r="AT75" s="196"/>
      <c r="AU75" s="196"/>
      <c r="AV75" s="196"/>
      <c r="AW75" s="196"/>
      <c r="AZ75" s="196"/>
      <c r="BA75" s="196"/>
      <c r="BB75" s="196"/>
      <c r="BC75" s="196"/>
    </row>
    <row r="76" spans="1:58" x14ac:dyDescent="0.25">
      <c r="A76" s="196"/>
      <c r="B76" s="349"/>
      <c r="C76" s="350"/>
      <c r="D76" s="196"/>
      <c r="E76" s="196"/>
      <c r="F76" s="196"/>
      <c r="G76" s="196"/>
      <c r="H76" s="196"/>
      <c r="I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X76" s="196"/>
      <c r="Y76" s="196"/>
      <c r="Z76" s="196"/>
      <c r="AA76" s="196"/>
      <c r="AB76" s="196"/>
      <c r="AC76" s="196"/>
      <c r="AD76" s="196"/>
      <c r="AE76" s="196"/>
      <c r="AH76" s="353"/>
      <c r="AI76" s="353"/>
      <c r="AJ76" s="353"/>
      <c r="AK76" s="353"/>
      <c r="AL76" s="353"/>
      <c r="AM76" s="353"/>
      <c r="AN76" s="353"/>
      <c r="AQ76" s="196"/>
      <c r="AR76" s="196"/>
      <c r="AS76" s="196"/>
      <c r="AT76" s="196"/>
      <c r="AU76" s="196"/>
      <c r="AV76" s="196"/>
      <c r="AW76" s="196"/>
      <c r="AZ76" s="196"/>
      <c r="BA76" s="196"/>
      <c r="BB76" s="196"/>
      <c r="BC76" s="196"/>
    </row>
    <row r="77" spans="1:58" x14ac:dyDescent="0.25">
      <c r="A77" s="244" t="s">
        <v>86</v>
      </c>
      <c r="B77" s="245"/>
      <c r="C77" s="245"/>
      <c r="D77" s="245"/>
      <c r="E77" s="245"/>
      <c r="F77" s="245"/>
      <c r="G77" s="245"/>
      <c r="H77" s="245"/>
      <c r="I77" s="245"/>
      <c r="J77" s="246"/>
      <c r="K77" s="246"/>
      <c r="L77" s="244" t="s">
        <v>86</v>
      </c>
      <c r="M77" s="244"/>
      <c r="N77" s="245"/>
      <c r="O77" s="245"/>
      <c r="P77" s="245"/>
      <c r="Q77" s="245"/>
      <c r="R77" s="245"/>
      <c r="S77" s="245"/>
      <c r="T77" s="245"/>
      <c r="U77" s="245"/>
      <c r="V77" s="246"/>
      <c r="W77" s="246"/>
      <c r="X77" s="244" t="s">
        <v>86</v>
      </c>
      <c r="Y77" s="244"/>
      <c r="Z77" s="245"/>
      <c r="AA77" s="245"/>
      <c r="AB77" s="245"/>
      <c r="AC77" s="245"/>
      <c r="AD77" s="245"/>
      <c r="AE77" s="245"/>
      <c r="AF77" s="246"/>
      <c r="AG77" s="246"/>
      <c r="AH77" s="244" t="s">
        <v>86</v>
      </c>
      <c r="AI77" s="354"/>
      <c r="AJ77" s="354"/>
      <c r="AK77" s="354"/>
      <c r="AL77" s="354"/>
      <c r="AM77" s="354"/>
      <c r="AN77" s="354"/>
      <c r="AO77" s="246"/>
      <c r="AP77" s="246"/>
      <c r="AQ77" s="244" t="s">
        <v>86</v>
      </c>
      <c r="AR77" s="245"/>
      <c r="AS77" s="245"/>
      <c r="AT77" s="245"/>
      <c r="AU77" s="245"/>
      <c r="AV77" s="245"/>
      <c r="AW77" s="245"/>
      <c r="AX77" s="246"/>
      <c r="AY77" s="246"/>
      <c r="AZ77" s="244" t="s">
        <v>86</v>
      </c>
      <c r="BA77" s="245"/>
      <c r="BB77" s="245"/>
      <c r="BC77" s="245"/>
      <c r="BD77" s="246"/>
      <c r="BE77" s="246"/>
      <c r="BF77" s="246"/>
    </row>
    <row r="78" spans="1:58" x14ac:dyDescent="0.25">
      <c r="A78" s="196"/>
      <c r="B78" s="196"/>
      <c r="C78" s="196"/>
      <c r="D78" s="196"/>
      <c r="E78" s="196"/>
      <c r="F78" s="196"/>
      <c r="G78" s="196"/>
      <c r="H78" s="196"/>
      <c r="I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X78" s="196"/>
      <c r="Y78" s="196"/>
      <c r="Z78" s="196"/>
      <c r="AA78" s="196"/>
      <c r="AB78" s="196"/>
      <c r="AC78" s="196"/>
      <c r="AD78" s="196"/>
      <c r="AE78" s="196"/>
      <c r="AH78" s="353"/>
      <c r="AI78" s="353"/>
      <c r="AJ78" s="353"/>
      <c r="AK78" s="353"/>
      <c r="AL78" s="353"/>
      <c r="AM78" s="353"/>
      <c r="AN78" s="353"/>
      <c r="AQ78" s="196"/>
      <c r="AR78" s="196"/>
      <c r="AS78" s="196"/>
      <c r="AT78" s="196"/>
      <c r="AU78" s="196"/>
      <c r="AV78" s="196"/>
      <c r="AW78" s="196"/>
      <c r="AZ78" s="196"/>
      <c r="BA78" s="196"/>
      <c r="BB78" s="196"/>
      <c r="BC78" s="196"/>
      <c r="BF78" s="246"/>
    </row>
    <row r="79" spans="1:58" x14ac:dyDescent="0.25">
      <c r="A79" s="248" t="s">
        <v>10</v>
      </c>
      <c r="B79" s="249"/>
      <c r="C79" s="249"/>
      <c r="D79" s="249"/>
      <c r="E79" s="249"/>
      <c r="F79" s="249"/>
      <c r="G79" s="249"/>
      <c r="H79" s="249"/>
      <c r="I79" s="249"/>
      <c r="J79" s="250"/>
      <c r="L79" s="248" t="s">
        <v>64</v>
      </c>
      <c r="M79" s="248"/>
      <c r="N79" s="249"/>
      <c r="O79" s="249"/>
      <c r="P79" s="249"/>
      <c r="Q79" s="249"/>
      <c r="R79" s="249"/>
      <c r="S79" s="249"/>
      <c r="T79" s="249"/>
      <c r="U79" s="249"/>
      <c r="V79" s="249"/>
      <c r="X79" s="248" t="s">
        <v>65</v>
      </c>
      <c r="Y79" s="248"/>
      <c r="Z79" s="249"/>
      <c r="AA79" s="249"/>
      <c r="AB79" s="249"/>
      <c r="AC79" s="249"/>
      <c r="AD79" s="249"/>
      <c r="AE79" s="249"/>
      <c r="AF79" s="250"/>
      <c r="AH79" s="248" t="s">
        <v>66</v>
      </c>
      <c r="AI79" s="251"/>
      <c r="AJ79" s="251"/>
      <c r="AK79" s="251"/>
      <c r="AL79" s="251"/>
      <c r="AM79" s="251"/>
      <c r="AN79" s="251"/>
      <c r="AO79" s="250"/>
      <c r="AQ79" s="248" t="s">
        <v>67</v>
      </c>
      <c r="AR79" s="249"/>
      <c r="AS79" s="249"/>
      <c r="AT79" s="249"/>
      <c r="AU79" s="249"/>
      <c r="AV79" s="249"/>
      <c r="AW79" s="249"/>
      <c r="AX79" s="250"/>
      <c r="AZ79" s="248" t="s">
        <v>68</v>
      </c>
      <c r="BA79" s="249"/>
      <c r="BB79" s="249"/>
      <c r="BC79" s="249"/>
      <c r="BD79" s="250"/>
      <c r="BF79" s="246"/>
    </row>
    <row r="80" spans="1:58" x14ac:dyDescent="0.25">
      <c r="A80" s="564" t="s">
        <v>11</v>
      </c>
      <c r="B80" s="567" t="s">
        <v>76</v>
      </c>
      <c r="C80" s="252" t="s">
        <v>6</v>
      </c>
      <c r="D80" s="253" t="s">
        <v>13</v>
      </c>
      <c r="E80" s="569" t="s">
        <v>75</v>
      </c>
      <c r="F80" s="571" t="s">
        <v>18</v>
      </c>
      <c r="G80" s="253" t="s">
        <v>14</v>
      </c>
      <c r="H80" s="254" t="s">
        <v>15</v>
      </c>
      <c r="I80" s="253"/>
      <c r="J80" s="255" t="s">
        <v>16</v>
      </c>
      <c r="L80" s="564" t="s">
        <v>5</v>
      </c>
      <c r="M80" s="565" t="s">
        <v>217</v>
      </c>
      <c r="N80" s="564" t="s">
        <v>216</v>
      </c>
      <c r="O80" s="564" t="s">
        <v>6</v>
      </c>
      <c r="P80" s="564" t="s">
        <v>202</v>
      </c>
      <c r="Q80" s="565" t="s">
        <v>469</v>
      </c>
      <c r="R80" s="565" t="s">
        <v>470</v>
      </c>
      <c r="S80" s="564" t="s">
        <v>7</v>
      </c>
      <c r="T80" s="564" t="s">
        <v>26</v>
      </c>
      <c r="U80" s="557" t="s">
        <v>93</v>
      </c>
      <c r="V80" s="253" t="s">
        <v>16</v>
      </c>
      <c r="X80" s="564" t="s">
        <v>5</v>
      </c>
      <c r="Y80" s="565"/>
      <c r="Z80" s="564" t="s">
        <v>75</v>
      </c>
      <c r="AA80" s="564" t="s">
        <v>6</v>
      </c>
      <c r="AB80" s="253" t="s">
        <v>13</v>
      </c>
      <c r="AC80" s="258" t="s">
        <v>14</v>
      </c>
      <c r="AD80" s="564"/>
      <c r="AE80" s="557"/>
      <c r="AF80" s="359" t="s">
        <v>16</v>
      </c>
      <c r="AH80" s="561" t="s">
        <v>5</v>
      </c>
      <c r="AI80" s="561" t="s">
        <v>75</v>
      </c>
      <c r="AJ80" s="561" t="s">
        <v>6</v>
      </c>
      <c r="AK80" s="256" t="s">
        <v>13</v>
      </c>
      <c r="AL80" s="260" t="s">
        <v>14</v>
      </c>
      <c r="AM80" s="561"/>
      <c r="AN80" s="562"/>
      <c r="AO80" s="359" t="s">
        <v>16</v>
      </c>
      <c r="AQ80" s="564" t="s">
        <v>5</v>
      </c>
      <c r="AR80" s="564" t="s">
        <v>216</v>
      </c>
      <c r="AS80" s="564" t="s">
        <v>6</v>
      </c>
      <c r="AT80" s="253"/>
      <c r="AU80" s="258" t="s">
        <v>14</v>
      </c>
      <c r="AV80" s="564"/>
      <c r="AW80" s="557"/>
      <c r="AX80" s="359" t="s">
        <v>16</v>
      </c>
      <c r="AZ80" s="559"/>
      <c r="BA80" s="258" t="s">
        <v>14</v>
      </c>
      <c r="BB80" s="258" t="s">
        <v>33</v>
      </c>
      <c r="BC80" s="258"/>
      <c r="BD80" s="261" t="s">
        <v>16</v>
      </c>
      <c r="BF80" s="246"/>
    </row>
    <row r="81" spans="1:58" x14ac:dyDescent="0.25">
      <c r="A81" s="564"/>
      <c r="B81" s="568"/>
      <c r="C81" s="262" t="s">
        <v>9</v>
      </c>
      <c r="D81" s="263" t="s">
        <v>17</v>
      </c>
      <c r="E81" s="570"/>
      <c r="F81" s="572"/>
      <c r="G81" s="264" t="s">
        <v>19</v>
      </c>
      <c r="H81" s="265" t="s">
        <v>20</v>
      </c>
      <c r="I81" s="264"/>
      <c r="J81" s="266" t="s">
        <v>21</v>
      </c>
      <c r="L81" s="564"/>
      <c r="M81" s="566"/>
      <c r="N81" s="564"/>
      <c r="O81" s="564" t="s">
        <v>9</v>
      </c>
      <c r="P81" s="564" t="s">
        <v>27</v>
      </c>
      <c r="Q81" s="566"/>
      <c r="R81" s="566"/>
      <c r="S81" s="564" t="s">
        <v>28</v>
      </c>
      <c r="T81" s="564" t="s">
        <v>12</v>
      </c>
      <c r="U81" s="558" t="s">
        <v>29</v>
      </c>
      <c r="V81" s="264" t="s">
        <v>4</v>
      </c>
      <c r="X81" s="564"/>
      <c r="Y81" s="566"/>
      <c r="Z81" s="564"/>
      <c r="AA81" s="564" t="s">
        <v>9</v>
      </c>
      <c r="AB81" s="263" t="s">
        <v>17</v>
      </c>
      <c r="AC81" s="269" t="s">
        <v>19</v>
      </c>
      <c r="AD81" s="564"/>
      <c r="AE81" s="558"/>
      <c r="AF81" s="360" t="s">
        <v>4</v>
      </c>
      <c r="AH81" s="561"/>
      <c r="AI81" s="561"/>
      <c r="AJ81" s="561" t="s">
        <v>9</v>
      </c>
      <c r="AK81" s="271" t="s">
        <v>17</v>
      </c>
      <c r="AL81" s="272" t="s">
        <v>19</v>
      </c>
      <c r="AM81" s="561"/>
      <c r="AN81" s="563"/>
      <c r="AO81" s="360" t="s">
        <v>4</v>
      </c>
      <c r="AQ81" s="564"/>
      <c r="AR81" s="564"/>
      <c r="AS81" s="564" t="s">
        <v>9</v>
      </c>
      <c r="AT81" s="263"/>
      <c r="AU81" s="269"/>
      <c r="AV81" s="564"/>
      <c r="AW81" s="558"/>
      <c r="AX81" s="360" t="s">
        <v>4</v>
      </c>
      <c r="AZ81" s="560"/>
      <c r="BA81" s="269"/>
      <c r="BB81" s="269"/>
      <c r="BC81" s="269"/>
      <c r="BD81" s="361" t="s">
        <v>21</v>
      </c>
      <c r="BF81" s="246"/>
    </row>
    <row r="82" spans="1:58" x14ac:dyDescent="0.25">
      <c r="A82" s="275" t="s">
        <v>25</v>
      </c>
      <c r="B82" s="276" t="s">
        <v>77</v>
      </c>
      <c r="C82" s="277">
        <v>0.2</v>
      </c>
      <c r="D82" s="276">
        <v>272</v>
      </c>
      <c r="E82" s="362">
        <v>1</v>
      </c>
      <c r="F82" s="280">
        <f t="shared" ref="F82:F87" si="66">+D82*C82*E82</f>
        <v>54.400000000000006</v>
      </c>
      <c r="G82" s="400"/>
      <c r="H82" s="276" t="s">
        <v>22</v>
      </c>
      <c r="I82" s="276"/>
      <c r="J82" s="303">
        <f>+G82*F82</f>
        <v>0</v>
      </c>
      <c r="L82" s="282" t="s">
        <v>192</v>
      </c>
      <c r="M82" s="365">
        <f>M10</f>
        <v>10786.78183370264</v>
      </c>
      <c r="N82" s="284">
        <f>1/6</f>
        <v>0.16666666666666666</v>
      </c>
      <c r="O82" s="285">
        <v>1</v>
      </c>
      <c r="P82" s="286">
        <f t="shared" ref="P82:P84" si="67">M82</f>
        <v>10786.78183370264</v>
      </c>
      <c r="Q82" s="286">
        <f t="shared" ref="Q82:Q90" si="68">P82*N82</f>
        <v>1797.7969722837734</v>
      </c>
      <c r="R82" s="286">
        <f t="shared" ref="R82:R90" si="69">Q82*O82</f>
        <v>1797.7969722837734</v>
      </c>
      <c r="S82" s="287">
        <v>4</v>
      </c>
      <c r="T82" s="403"/>
      <c r="U82" s="288">
        <f t="shared" ref="U82:U84" si="70">IF(T82="",0,(-12*PMT((T82/12),(S82*12),Q82)))</f>
        <v>0</v>
      </c>
      <c r="V82" s="289">
        <f>O82*U82</f>
        <v>0</v>
      </c>
      <c r="X82" s="282" t="s">
        <v>192</v>
      </c>
      <c r="Y82" s="365"/>
      <c r="Z82" s="291">
        <v>0.4</v>
      </c>
      <c r="AA82" s="285">
        <v>1</v>
      </c>
      <c r="AB82" s="292">
        <f>272/6</f>
        <v>45.333333333333336</v>
      </c>
      <c r="AC82" s="404"/>
      <c r="AD82" s="284"/>
      <c r="AE82" s="288"/>
      <c r="AF82" s="289">
        <f t="shared" ref="AF82:AF89" si="71">Z82*AA82*AB82*AC82</f>
        <v>0</v>
      </c>
      <c r="AH82" s="294" t="s">
        <v>192</v>
      </c>
      <c r="AI82" s="295">
        <f t="shared" ref="AI82:AI87" si="72">Z82</f>
        <v>0.4</v>
      </c>
      <c r="AJ82" s="296">
        <v>1</v>
      </c>
      <c r="AK82" s="386">
        <f>AB82</f>
        <v>45.333333333333336</v>
      </c>
      <c r="AL82" s="406"/>
      <c r="AM82" s="363"/>
      <c r="AN82" s="364"/>
      <c r="AO82" s="289">
        <f t="shared" ref="AO82:AO89" si="73">AI82*AJ82*AK82*AL82</f>
        <v>0</v>
      </c>
      <c r="AQ82" s="282" t="s">
        <v>192</v>
      </c>
      <c r="AR82" s="284">
        <f>N82</f>
        <v>0.16666666666666666</v>
      </c>
      <c r="AS82" s="285">
        <v>1</v>
      </c>
      <c r="AT82" s="278"/>
      <c r="AU82" s="404"/>
      <c r="AV82" s="284"/>
      <c r="AW82" s="288"/>
      <c r="AX82" s="289">
        <f t="shared" ref="AX82:AX89" si="74">AR82*AS82*AU82</f>
        <v>0</v>
      </c>
      <c r="AZ82" s="299" t="s">
        <v>214</v>
      </c>
      <c r="BA82" s="407"/>
      <c r="BB82" s="300">
        <f>C91</f>
        <v>5.4</v>
      </c>
      <c r="BC82" s="301"/>
      <c r="BD82" s="302">
        <f>BA82*BB82</f>
        <v>0</v>
      </c>
      <c r="BF82" s="246"/>
    </row>
    <row r="83" spans="1:58" x14ac:dyDescent="0.25">
      <c r="A83" s="275" t="s">
        <v>34</v>
      </c>
      <c r="B83" s="276" t="s">
        <v>77</v>
      </c>
      <c r="C83" s="277">
        <v>0.5</v>
      </c>
      <c r="D83" s="276">
        <v>272</v>
      </c>
      <c r="E83" s="362">
        <v>1</v>
      </c>
      <c r="F83" s="280">
        <f t="shared" si="66"/>
        <v>136</v>
      </c>
      <c r="G83" s="400"/>
      <c r="H83" s="276"/>
      <c r="I83" s="276"/>
      <c r="J83" s="303">
        <f>+G83*F83</f>
        <v>0</v>
      </c>
      <c r="L83" s="282" t="s">
        <v>193</v>
      </c>
      <c r="M83" s="372">
        <f>M11</f>
        <v>10371.291162134745</v>
      </c>
      <c r="N83" s="284">
        <f>1/6</f>
        <v>0.16666666666666666</v>
      </c>
      <c r="O83" s="285">
        <v>1</v>
      </c>
      <c r="P83" s="286">
        <f t="shared" si="67"/>
        <v>10371.291162134745</v>
      </c>
      <c r="Q83" s="286">
        <f t="shared" si="68"/>
        <v>1728.5485270224574</v>
      </c>
      <c r="R83" s="286">
        <f t="shared" si="69"/>
        <v>1728.5485270224574</v>
      </c>
      <c r="S83" s="287">
        <v>4</v>
      </c>
      <c r="T83" s="403"/>
      <c r="U83" s="288">
        <f t="shared" si="70"/>
        <v>0</v>
      </c>
      <c r="V83" s="289">
        <f t="shared" ref="V83:V90" si="75">O83*U83</f>
        <v>0</v>
      </c>
      <c r="X83" s="282" t="s">
        <v>193</v>
      </c>
      <c r="Y83" s="372"/>
      <c r="Z83" s="291">
        <v>0.4</v>
      </c>
      <c r="AA83" s="285">
        <v>1</v>
      </c>
      <c r="AB83" s="292">
        <v>45.333333333333336</v>
      </c>
      <c r="AC83" s="404"/>
      <c r="AD83" s="284"/>
      <c r="AE83" s="288"/>
      <c r="AF83" s="289">
        <f t="shared" si="71"/>
        <v>0</v>
      </c>
      <c r="AH83" s="294" t="s">
        <v>193</v>
      </c>
      <c r="AI83" s="295">
        <f t="shared" si="72"/>
        <v>0.4</v>
      </c>
      <c r="AJ83" s="296">
        <v>1</v>
      </c>
      <c r="AK83" s="386">
        <f t="shared" ref="AK83:AK89" si="76">AB83</f>
        <v>45.333333333333336</v>
      </c>
      <c r="AL83" s="406"/>
      <c r="AM83" s="363"/>
      <c r="AN83" s="364"/>
      <c r="AO83" s="289">
        <f t="shared" si="73"/>
        <v>0</v>
      </c>
      <c r="AQ83" s="282" t="s">
        <v>193</v>
      </c>
      <c r="AR83" s="284">
        <f t="shared" ref="AR83:AR89" si="77">N83</f>
        <v>0.16666666666666666</v>
      </c>
      <c r="AS83" s="285">
        <v>1</v>
      </c>
      <c r="AT83" s="278"/>
      <c r="AU83" s="404"/>
      <c r="AV83" s="284"/>
      <c r="AW83" s="288"/>
      <c r="AX83" s="289">
        <f t="shared" si="74"/>
        <v>0</v>
      </c>
      <c r="AZ83" s="299" t="s">
        <v>215</v>
      </c>
      <c r="BA83" s="407"/>
      <c r="BB83" s="300">
        <f>BB82</f>
        <v>5.4</v>
      </c>
      <c r="BC83" s="301"/>
      <c r="BD83" s="302">
        <f>BA83*BB83</f>
        <v>0</v>
      </c>
      <c r="BF83" s="246"/>
    </row>
    <row r="84" spans="1:58" x14ac:dyDescent="0.25">
      <c r="A84" s="275" t="s">
        <v>35</v>
      </c>
      <c r="B84" s="276" t="s">
        <v>77</v>
      </c>
      <c r="C84" s="277">
        <v>1</v>
      </c>
      <c r="D84" s="276">
        <v>272</v>
      </c>
      <c r="E84" s="362">
        <v>1</v>
      </c>
      <c r="F84" s="280">
        <f t="shared" si="66"/>
        <v>272</v>
      </c>
      <c r="G84" s="400"/>
      <c r="H84" s="276" t="s">
        <v>22</v>
      </c>
      <c r="I84" s="276"/>
      <c r="J84" s="303">
        <f t="shared" ref="J84:J87" si="78">+G84*F84</f>
        <v>0</v>
      </c>
      <c r="L84" s="282" t="s">
        <v>186</v>
      </c>
      <c r="M84" s="365">
        <f>'Maq Amort'!AA8</f>
        <v>12059.921349490389</v>
      </c>
      <c r="N84" s="284">
        <v>1</v>
      </c>
      <c r="O84" s="285">
        <v>1</v>
      </c>
      <c r="P84" s="286">
        <f t="shared" si="67"/>
        <v>12059.921349490389</v>
      </c>
      <c r="Q84" s="286">
        <f t="shared" si="68"/>
        <v>12059.921349490389</v>
      </c>
      <c r="R84" s="286">
        <f t="shared" si="69"/>
        <v>12059.921349490389</v>
      </c>
      <c r="S84" s="287">
        <v>4</v>
      </c>
      <c r="T84" s="403"/>
      <c r="U84" s="288">
        <f t="shared" si="70"/>
        <v>0</v>
      </c>
      <c r="V84" s="289">
        <f t="shared" si="75"/>
        <v>0</v>
      </c>
      <c r="X84" s="282" t="s">
        <v>186</v>
      </c>
      <c r="Y84" s="365"/>
      <c r="Z84" s="291">
        <v>0.3</v>
      </c>
      <c r="AA84" s="285">
        <v>1</v>
      </c>
      <c r="AB84" s="292">
        <v>272</v>
      </c>
      <c r="AC84" s="400"/>
      <c r="AD84" s="284"/>
      <c r="AE84" s="288"/>
      <c r="AF84" s="289">
        <f t="shared" si="71"/>
        <v>0</v>
      </c>
      <c r="AH84" s="294" t="s">
        <v>186</v>
      </c>
      <c r="AI84" s="295">
        <f t="shared" si="72"/>
        <v>0.3</v>
      </c>
      <c r="AJ84" s="296">
        <v>1</v>
      </c>
      <c r="AK84" s="386">
        <f t="shared" si="76"/>
        <v>272</v>
      </c>
      <c r="AL84" s="405"/>
      <c r="AM84" s="363"/>
      <c r="AN84" s="364"/>
      <c r="AO84" s="289">
        <f t="shared" si="73"/>
        <v>0</v>
      </c>
      <c r="AQ84" s="282" t="s">
        <v>186</v>
      </c>
      <c r="AR84" s="284">
        <f t="shared" si="77"/>
        <v>1</v>
      </c>
      <c r="AS84" s="285">
        <v>1</v>
      </c>
      <c r="AT84" s="278"/>
      <c r="AU84" s="400"/>
      <c r="AV84" s="284"/>
      <c r="AW84" s="288"/>
      <c r="AX84" s="289">
        <f t="shared" si="74"/>
        <v>0</v>
      </c>
      <c r="AZ84" s="367" t="s">
        <v>228</v>
      </c>
      <c r="BA84" s="408"/>
      <c r="BB84" s="293">
        <v>1</v>
      </c>
      <c r="BC84" s="293"/>
      <c r="BD84" s="302">
        <f t="shared" ref="BD84:BD87" si="79">BA84*BB84</f>
        <v>0</v>
      </c>
      <c r="BF84" s="246"/>
    </row>
    <row r="85" spans="1:58" x14ac:dyDescent="0.25">
      <c r="A85" s="275" t="s">
        <v>36</v>
      </c>
      <c r="B85" s="276" t="s">
        <v>78</v>
      </c>
      <c r="C85" s="277">
        <v>0</v>
      </c>
      <c r="D85" s="276">
        <v>272</v>
      </c>
      <c r="E85" s="362">
        <v>1</v>
      </c>
      <c r="F85" s="280">
        <f t="shared" si="66"/>
        <v>0</v>
      </c>
      <c r="G85" s="400"/>
      <c r="H85" s="276" t="s">
        <v>22</v>
      </c>
      <c r="I85" s="276"/>
      <c r="J85" s="303">
        <f t="shared" si="78"/>
        <v>0</v>
      </c>
      <c r="L85" s="282" t="s">
        <v>255</v>
      </c>
      <c r="M85" s="366"/>
      <c r="N85" s="284">
        <f>1/4</f>
        <v>0.25</v>
      </c>
      <c r="O85" s="285">
        <v>1</v>
      </c>
      <c r="P85" s="402"/>
      <c r="Q85" s="527">
        <f t="shared" si="68"/>
        <v>0</v>
      </c>
      <c r="R85" s="286">
        <f t="shared" si="69"/>
        <v>0</v>
      </c>
      <c r="S85" s="287">
        <v>4</v>
      </c>
      <c r="T85" s="403"/>
      <c r="U85" s="288">
        <f t="shared" ref="U85:U90" si="80">(-12*PMT((T85/12),(S85*12),Q85))</f>
        <v>0</v>
      </c>
      <c r="V85" s="289">
        <f t="shared" si="75"/>
        <v>0</v>
      </c>
      <c r="X85" s="282" t="s">
        <v>255</v>
      </c>
      <c r="Y85" s="366"/>
      <c r="Z85" s="291">
        <v>0.2</v>
      </c>
      <c r="AA85" s="285">
        <v>1</v>
      </c>
      <c r="AB85" s="292">
        <v>68</v>
      </c>
      <c r="AC85" s="400"/>
      <c r="AD85" s="284"/>
      <c r="AE85" s="288"/>
      <c r="AF85" s="289">
        <f t="shared" si="71"/>
        <v>0</v>
      </c>
      <c r="AH85" s="294" t="str">
        <f>X85</f>
        <v>Camió caixa oberta amb bolquet i grua</v>
      </c>
      <c r="AI85" s="295">
        <f t="shared" si="72"/>
        <v>0.2</v>
      </c>
      <c r="AJ85" s="296">
        <v>1</v>
      </c>
      <c r="AK85" s="386">
        <f t="shared" si="76"/>
        <v>68</v>
      </c>
      <c r="AL85" s="405"/>
      <c r="AM85" s="363"/>
      <c r="AN85" s="364"/>
      <c r="AO85" s="289">
        <f t="shared" si="73"/>
        <v>0</v>
      </c>
      <c r="AQ85" s="282" t="str">
        <f>AH85</f>
        <v>Camió caixa oberta amb bolquet i grua</v>
      </c>
      <c r="AR85" s="284">
        <f t="shared" si="77"/>
        <v>0.25</v>
      </c>
      <c r="AS85" s="285">
        <v>1</v>
      </c>
      <c r="AT85" s="278"/>
      <c r="AU85" s="400"/>
      <c r="AV85" s="284"/>
      <c r="AW85" s="288"/>
      <c r="AX85" s="289">
        <f t="shared" si="74"/>
        <v>0</v>
      </c>
      <c r="AZ85" s="377" t="s">
        <v>230</v>
      </c>
      <c r="BA85" s="408"/>
      <c r="BB85" s="369">
        <v>1</v>
      </c>
      <c r="BC85" s="369"/>
      <c r="BD85" s="302">
        <f t="shared" si="79"/>
        <v>0</v>
      </c>
      <c r="BF85" s="246"/>
    </row>
    <row r="86" spans="1:58" x14ac:dyDescent="0.25">
      <c r="A86" s="275" t="s">
        <v>37</v>
      </c>
      <c r="B86" s="276" t="s">
        <v>78</v>
      </c>
      <c r="C86" s="277">
        <v>1.3</v>
      </c>
      <c r="D86" s="276">
        <v>272</v>
      </c>
      <c r="E86" s="362">
        <v>1</v>
      </c>
      <c r="F86" s="280">
        <f t="shared" si="66"/>
        <v>353.6</v>
      </c>
      <c r="G86" s="400"/>
      <c r="H86" s="276" t="s">
        <v>22</v>
      </c>
      <c r="I86" s="276"/>
      <c r="J86" s="303">
        <f t="shared" si="78"/>
        <v>0</v>
      </c>
      <c r="L86" s="282" t="s">
        <v>272</v>
      </c>
      <c r="M86" s="366"/>
      <c r="N86" s="284">
        <v>1</v>
      </c>
      <c r="O86" s="285">
        <v>1</v>
      </c>
      <c r="P86" s="402"/>
      <c r="Q86" s="527">
        <f t="shared" si="68"/>
        <v>0</v>
      </c>
      <c r="R86" s="286">
        <f t="shared" si="69"/>
        <v>0</v>
      </c>
      <c r="S86" s="287">
        <v>4</v>
      </c>
      <c r="T86" s="403"/>
      <c r="U86" s="288">
        <f t="shared" si="80"/>
        <v>0</v>
      </c>
      <c r="V86" s="289">
        <f t="shared" si="75"/>
        <v>0</v>
      </c>
      <c r="X86" s="282" t="s">
        <v>272</v>
      </c>
      <c r="Y86" s="366"/>
      <c r="Z86" s="291">
        <v>0.3</v>
      </c>
      <c r="AA86" s="285">
        <v>1</v>
      </c>
      <c r="AB86" s="292">
        <v>272</v>
      </c>
      <c r="AC86" s="400"/>
      <c r="AD86" s="284"/>
      <c r="AE86" s="288"/>
      <c r="AF86" s="289">
        <f t="shared" si="71"/>
        <v>0</v>
      </c>
      <c r="AH86" s="294" t="str">
        <f t="shared" ref="AH86:AH89" si="81">X86</f>
        <v>Trituradora</v>
      </c>
      <c r="AI86" s="295">
        <f t="shared" si="72"/>
        <v>0.3</v>
      </c>
      <c r="AJ86" s="296">
        <v>1</v>
      </c>
      <c r="AK86" s="386">
        <f t="shared" si="76"/>
        <v>272</v>
      </c>
      <c r="AL86" s="405"/>
      <c r="AM86" s="363"/>
      <c r="AN86" s="364"/>
      <c r="AO86" s="289">
        <f t="shared" si="73"/>
        <v>0</v>
      </c>
      <c r="AQ86" s="282" t="str">
        <f t="shared" ref="AQ86:AQ89" si="82">AH86</f>
        <v>Trituradora</v>
      </c>
      <c r="AR86" s="284">
        <f t="shared" si="77"/>
        <v>1</v>
      </c>
      <c r="AS86" s="285">
        <v>1</v>
      </c>
      <c r="AT86" s="278"/>
      <c r="AU86" s="400"/>
      <c r="AV86" s="284"/>
      <c r="AW86" s="288"/>
      <c r="AX86" s="289">
        <f t="shared" si="74"/>
        <v>0</v>
      </c>
      <c r="AZ86" s="308" t="s">
        <v>227</v>
      </c>
      <c r="BA86" s="408"/>
      <c r="BB86" s="293">
        <v>1</v>
      </c>
      <c r="BC86" s="293"/>
      <c r="BD86" s="302">
        <f t="shared" si="79"/>
        <v>0</v>
      </c>
      <c r="BF86" s="246"/>
    </row>
    <row r="87" spans="1:58" x14ac:dyDescent="0.25">
      <c r="A87" s="275" t="s">
        <v>38</v>
      </c>
      <c r="B87" s="276" t="s">
        <v>78</v>
      </c>
      <c r="C87" s="277">
        <v>2.2000000000000002</v>
      </c>
      <c r="D87" s="276">
        <v>272</v>
      </c>
      <c r="E87" s="362">
        <v>1</v>
      </c>
      <c r="F87" s="280">
        <f t="shared" si="66"/>
        <v>598.40000000000009</v>
      </c>
      <c r="G87" s="400"/>
      <c r="H87" s="276" t="s">
        <v>22</v>
      </c>
      <c r="I87" s="276"/>
      <c r="J87" s="303">
        <f t="shared" si="78"/>
        <v>0</v>
      </c>
      <c r="L87" s="282" t="s">
        <v>271</v>
      </c>
      <c r="M87" s="366"/>
      <c r="N87" s="284">
        <v>1</v>
      </c>
      <c r="O87" s="285">
        <v>4</v>
      </c>
      <c r="P87" s="402"/>
      <c r="Q87" s="527">
        <f t="shared" si="68"/>
        <v>0</v>
      </c>
      <c r="R87" s="286">
        <f t="shared" si="69"/>
        <v>0</v>
      </c>
      <c r="S87" s="287">
        <v>4</v>
      </c>
      <c r="T87" s="403"/>
      <c r="U87" s="288">
        <f t="shared" si="80"/>
        <v>0</v>
      </c>
      <c r="V87" s="289">
        <f t="shared" si="75"/>
        <v>0</v>
      </c>
      <c r="X87" s="282" t="s">
        <v>271</v>
      </c>
      <c r="Y87" s="366"/>
      <c r="Z87" s="291">
        <v>0.3</v>
      </c>
      <c r="AA87" s="285">
        <v>4</v>
      </c>
      <c r="AB87" s="292">
        <v>272</v>
      </c>
      <c r="AC87" s="400"/>
      <c r="AD87" s="284"/>
      <c r="AE87" s="288"/>
      <c r="AF87" s="289">
        <f t="shared" si="71"/>
        <v>0</v>
      </c>
      <c r="AH87" s="294" t="str">
        <f t="shared" si="81"/>
        <v>Tissora poda</v>
      </c>
      <c r="AI87" s="295">
        <f t="shared" si="72"/>
        <v>0.3</v>
      </c>
      <c r="AJ87" s="296">
        <v>4</v>
      </c>
      <c r="AK87" s="386">
        <f t="shared" si="76"/>
        <v>272</v>
      </c>
      <c r="AL87" s="405"/>
      <c r="AM87" s="363"/>
      <c r="AN87" s="364"/>
      <c r="AO87" s="289">
        <f t="shared" si="73"/>
        <v>0</v>
      </c>
      <c r="AQ87" s="282" t="str">
        <f t="shared" si="82"/>
        <v>Tissora poda</v>
      </c>
      <c r="AR87" s="284">
        <f t="shared" si="77"/>
        <v>1</v>
      </c>
      <c r="AS87" s="285">
        <v>4</v>
      </c>
      <c r="AT87" s="278"/>
      <c r="AU87" s="400"/>
      <c r="AV87" s="284"/>
      <c r="AW87" s="288"/>
      <c r="AX87" s="289">
        <f t="shared" si="74"/>
        <v>0</v>
      </c>
      <c r="AZ87" s="308" t="s">
        <v>236</v>
      </c>
      <c r="BA87" s="408"/>
      <c r="BB87" s="293">
        <v>1</v>
      </c>
      <c r="BC87" s="293"/>
      <c r="BD87" s="302">
        <f t="shared" si="79"/>
        <v>0</v>
      </c>
      <c r="BF87" s="246"/>
    </row>
    <row r="88" spans="1:58" x14ac:dyDescent="0.25">
      <c r="A88" s="275" t="s">
        <v>39</v>
      </c>
      <c r="B88" s="276" t="s">
        <v>78</v>
      </c>
      <c r="C88" s="277">
        <v>0.2</v>
      </c>
      <c r="D88" s="276">
        <v>272</v>
      </c>
      <c r="E88" s="362">
        <v>1</v>
      </c>
      <c r="F88" s="280">
        <f>+D88*C88*E88</f>
        <v>54.400000000000006</v>
      </c>
      <c r="G88" s="400"/>
      <c r="H88" s="276" t="s">
        <v>22</v>
      </c>
      <c r="I88" s="276"/>
      <c r="J88" s="303">
        <f>+G88*F88</f>
        <v>0</v>
      </c>
      <c r="L88" s="282" t="s">
        <v>270</v>
      </c>
      <c r="M88" s="366"/>
      <c r="N88" s="284">
        <f>1/2</f>
        <v>0.5</v>
      </c>
      <c r="O88" s="285">
        <v>2</v>
      </c>
      <c r="P88" s="402"/>
      <c r="Q88" s="527">
        <f t="shared" si="68"/>
        <v>0</v>
      </c>
      <c r="R88" s="286">
        <f t="shared" si="69"/>
        <v>0</v>
      </c>
      <c r="S88" s="287">
        <v>4</v>
      </c>
      <c r="T88" s="403"/>
      <c r="U88" s="288">
        <f t="shared" si="80"/>
        <v>0</v>
      </c>
      <c r="V88" s="289">
        <f t="shared" si="75"/>
        <v>0</v>
      </c>
      <c r="X88" s="282" t="s">
        <v>270</v>
      </c>
      <c r="Y88" s="366"/>
      <c r="Z88" s="291">
        <v>0.2</v>
      </c>
      <c r="AA88" s="285">
        <v>2</v>
      </c>
      <c r="AB88" s="292">
        <f>272/2</f>
        <v>136</v>
      </c>
      <c r="AC88" s="400"/>
      <c r="AD88" s="284"/>
      <c r="AE88" s="288"/>
      <c r="AF88" s="289">
        <f t="shared" si="71"/>
        <v>0</v>
      </c>
      <c r="AH88" s="294" t="str">
        <f t="shared" si="81"/>
        <v>Pertiga tisores</v>
      </c>
      <c r="AI88" s="295">
        <f t="shared" ref="AI88:AI89" si="83">Z88</f>
        <v>0.2</v>
      </c>
      <c r="AJ88" s="296">
        <v>2</v>
      </c>
      <c r="AK88" s="386">
        <f t="shared" si="76"/>
        <v>136</v>
      </c>
      <c r="AL88" s="405"/>
      <c r="AM88" s="363"/>
      <c r="AN88" s="364"/>
      <c r="AO88" s="289">
        <f t="shared" si="73"/>
        <v>0</v>
      </c>
      <c r="AQ88" s="282" t="str">
        <f t="shared" si="82"/>
        <v>Pertiga tisores</v>
      </c>
      <c r="AR88" s="284">
        <f t="shared" si="77"/>
        <v>0.5</v>
      </c>
      <c r="AS88" s="285">
        <v>2</v>
      </c>
      <c r="AT88" s="278"/>
      <c r="AU88" s="400"/>
      <c r="AV88" s="284"/>
      <c r="AW88" s="288"/>
      <c r="AX88" s="289">
        <f t="shared" si="74"/>
        <v>0</v>
      </c>
      <c r="AZ88" s="318"/>
      <c r="BA88" s="293"/>
      <c r="BB88" s="293"/>
      <c r="BC88" s="293"/>
      <c r="BD88" s="315"/>
      <c r="BF88" s="246"/>
    </row>
    <row r="89" spans="1:58" x14ac:dyDescent="0.25">
      <c r="A89" s="275"/>
      <c r="B89" s="276"/>
      <c r="C89" s="277"/>
      <c r="D89" s="276"/>
      <c r="E89" s="362"/>
      <c r="F89" s="280"/>
      <c r="G89" s="400"/>
      <c r="H89" s="276"/>
      <c r="I89" s="276"/>
      <c r="J89" s="303"/>
      <c r="L89" s="282" t="s">
        <v>261</v>
      </c>
      <c r="M89" s="366"/>
      <c r="N89" s="284">
        <f>1/2</f>
        <v>0.5</v>
      </c>
      <c r="O89" s="285">
        <v>4</v>
      </c>
      <c r="P89" s="402"/>
      <c r="Q89" s="527">
        <f t="shared" si="68"/>
        <v>0</v>
      </c>
      <c r="R89" s="286">
        <f t="shared" si="69"/>
        <v>0</v>
      </c>
      <c r="S89" s="287">
        <v>4</v>
      </c>
      <c r="T89" s="403"/>
      <c r="U89" s="288">
        <f t="shared" si="80"/>
        <v>0</v>
      </c>
      <c r="V89" s="289">
        <f t="shared" si="75"/>
        <v>0</v>
      </c>
      <c r="X89" s="282" t="s">
        <v>261</v>
      </c>
      <c r="Y89" s="366"/>
      <c r="Z89" s="291">
        <v>0.2</v>
      </c>
      <c r="AA89" s="285">
        <v>4</v>
      </c>
      <c r="AB89" s="292">
        <f>272/2</f>
        <v>136</v>
      </c>
      <c r="AC89" s="400"/>
      <c r="AD89" s="284"/>
      <c r="AE89" s="288"/>
      <c r="AF89" s="289">
        <f t="shared" si="71"/>
        <v>0</v>
      </c>
      <c r="AH89" s="294" t="str">
        <f t="shared" si="81"/>
        <v>Motossera</v>
      </c>
      <c r="AI89" s="295">
        <f t="shared" si="83"/>
        <v>0.2</v>
      </c>
      <c r="AJ89" s="296">
        <v>4</v>
      </c>
      <c r="AK89" s="386">
        <f t="shared" si="76"/>
        <v>136</v>
      </c>
      <c r="AL89" s="405"/>
      <c r="AM89" s="363"/>
      <c r="AN89" s="364"/>
      <c r="AO89" s="289">
        <f t="shared" si="73"/>
        <v>0</v>
      </c>
      <c r="AQ89" s="282" t="str">
        <f t="shared" si="82"/>
        <v>Motossera</v>
      </c>
      <c r="AR89" s="284">
        <f t="shared" si="77"/>
        <v>0.5</v>
      </c>
      <c r="AS89" s="285">
        <v>4</v>
      </c>
      <c r="AT89" s="278"/>
      <c r="AU89" s="400"/>
      <c r="AV89" s="284"/>
      <c r="AW89" s="288"/>
      <c r="AX89" s="289">
        <f t="shared" si="74"/>
        <v>0</v>
      </c>
      <c r="AZ89" s="318"/>
      <c r="BA89" s="293"/>
      <c r="BB89" s="293"/>
      <c r="BC89" s="293"/>
      <c r="BD89" s="315"/>
      <c r="BF89" s="246"/>
    </row>
    <row r="90" spans="1:58" x14ac:dyDescent="0.25">
      <c r="A90" s="46"/>
      <c r="B90" s="46"/>
      <c r="C90" s="379"/>
      <c r="D90" s="46"/>
      <c r="E90" s="46"/>
      <c r="F90" s="46"/>
      <c r="G90" s="401"/>
      <c r="H90" s="46"/>
      <c r="I90" s="46"/>
      <c r="J90" s="46"/>
      <c r="L90" s="282" t="s">
        <v>447</v>
      </c>
      <c r="M90" s="286"/>
      <c r="N90" s="284">
        <f>1/3</f>
        <v>0.33333333333333331</v>
      </c>
      <c r="O90" s="285">
        <v>1</v>
      </c>
      <c r="P90" s="402"/>
      <c r="Q90" s="527">
        <f t="shared" si="68"/>
        <v>0</v>
      </c>
      <c r="R90" s="286">
        <f t="shared" si="69"/>
        <v>0</v>
      </c>
      <c r="S90" s="287">
        <v>4</v>
      </c>
      <c r="T90" s="403"/>
      <c r="U90" s="288">
        <f t="shared" si="80"/>
        <v>0</v>
      </c>
      <c r="V90" s="289">
        <f t="shared" si="75"/>
        <v>0</v>
      </c>
      <c r="X90" s="314"/>
      <c r="Y90" s="372"/>
      <c r="Z90" s="291"/>
      <c r="AA90" s="285"/>
      <c r="AB90" s="278"/>
      <c r="AC90" s="287"/>
      <c r="AD90" s="284"/>
      <c r="AE90" s="288"/>
      <c r="AF90" s="289"/>
      <c r="AH90" s="314"/>
      <c r="AI90" s="295"/>
      <c r="AJ90" s="296"/>
      <c r="AK90" s="387"/>
      <c r="AL90" s="374"/>
      <c r="AM90" s="363"/>
      <c r="AN90" s="364"/>
      <c r="AO90" s="289"/>
      <c r="AQ90" s="314"/>
      <c r="AR90" s="291"/>
      <c r="AS90" s="285"/>
      <c r="AT90" s="278"/>
      <c r="AU90" s="287"/>
      <c r="AV90" s="284"/>
      <c r="AW90" s="288"/>
      <c r="AX90" s="289"/>
      <c r="AZ90" s="370"/>
      <c r="BA90" s="370"/>
      <c r="BB90" s="370"/>
      <c r="BC90" s="370"/>
      <c r="BD90" s="371"/>
      <c r="BF90" s="246"/>
    </row>
    <row r="91" spans="1:58" x14ac:dyDescent="0.25">
      <c r="A91" s="196"/>
      <c r="B91" s="196"/>
      <c r="C91" s="331">
        <f>SUM(C82:C89)</f>
        <v>5.4</v>
      </c>
      <c r="D91" s="196"/>
      <c r="E91" s="196"/>
      <c r="F91" s="196"/>
      <c r="G91" s="196"/>
      <c r="H91" s="196"/>
      <c r="I91" s="346" t="s">
        <v>18</v>
      </c>
      <c r="J91" s="347">
        <f>SUM(J82:J89)</f>
        <v>0</v>
      </c>
      <c r="L91" s="196"/>
      <c r="M91" s="196"/>
      <c r="N91" s="196"/>
      <c r="O91" s="196"/>
      <c r="P91" s="526"/>
      <c r="Q91" s="526">
        <f>SUM(Q82:Q84)</f>
        <v>15586.266848796618</v>
      </c>
      <c r="R91" s="526"/>
      <c r="S91" s="196"/>
      <c r="T91" s="196"/>
      <c r="U91" s="333" t="s">
        <v>18</v>
      </c>
      <c r="V91" s="334">
        <f>SUM(V82:V90)</f>
        <v>0</v>
      </c>
      <c r="X91" s="196"/>
      <c r="Y91" s="196"/>
      <c r="Z91" s="196"/>
      <c r="AA91" s="196"/>
      <c r="AB91" s="196"/>
      <c r="AC91" s="196"/>
      <c r="AD91" s="196"/>
      <c r="AE91" s="333" t="s">
        <v>18</v>
      </c>
      <c r="AF91" s="334">
        <f>SUM(AF82:AF90)</f>
        <v>0</v>
      </c>
      <c r="AH91" s="353"/>
      <c r="AI91" s="353"/>
      <c r="AJ91" s="353"/>
      <c r="AK91" s="353"/>
      <c r="AL91" s="353"/>
      <c r="AM91" s="353"/>
      <c r="AN91" s="375" t="s">
        <v>18</v>
      </c>
      <c r="AO91" s="334">
        <f>SUM(AO82:AO90)</f>
        <v>0</v>
      </c>
      <c r="AQ91" s="196"/>
      <c r="AR91" s="196"/>
      <c r="AS91" s="196"/>
      <c r="AT91" s="196"/>
      <c r="AU91" s="196"/>
      <c r="AV91" s="196"/>
      <c r="AW91" s="333" t="s">
        <v>18</v>
      </c>
      <c r="AX91" s="334">
        <f>SUM(AX82:AX90)</f>
        <v>0</v>
      </c>
      <c r="AZ91" s="196"/>
      <c r="BA91" s="196"/>
      <c r="BB91" s="196"/>
      <c r="BC91" s="346" t="s">
        <v>30</v>
      </c>
      <c r="BD91" s="347">
        <f>SUM(BD82:BD90)</f>
        <v>0</v>
      </c>
      <c r="BF91" s="348">
        <f>SUM(BD91,AX91,AO91,AF91,V91,J91)</f>
        <v>0</v>
      </c>
    </row>
    <row r="92" spans="1:58" x14ac:dyDescent="0.25">
      <c r="A92" s="196"/>
      <c r="B92" s="349"/>
      <c r="C92" s="350"/>
      <c r="D92" s="196"/>
      <c r="E92" s="196"/>
      <c r="F92" s="196"/>
      <c r="G92" s="196"/>
      <c r="H92" s="196"/>
      <c r="I92" s="196"/>
      <c r="L92" s="196"/>
      <c r="M92" s="196"/>
      <c r="N92" s="196"/>
      <c r="O92" s="196"/>
      <c r="P92" s="526"/>
      <c r="Q92" s="526">
        <f>SUM(Q85:Q90)</f>
        <v>0</v>
      </c>
      <c r="R92" s="526">
        <f>SUM(R85:R90)</f>
        <v>0</v>
      </c>
      <c r="S92" s="196"/>
      <c r="T92" s="196"/>
      <c r="U92" s="196"/>
      <c r="X92" s="196"/>
      <c r="Y92" s="196"/>
      <c r="Z92" s="196"/>
      <c r="AA92" s="196"/>
      <c r="AB92" s="196"/>
      <c r="AC92" s="196"/>
      <c r="AD92" s="196"/>
      <c r="AE92" s="196"/>
      <c r="AH92" s="353"/>
      <c r="AI92" s="353"/>
      <c r="AJ92" s="353"/>
      <c r="AK92" s="353"/>
      <c r="AL92" s="353"/>
      <c r="AM92" s="353"/>
      <c r="AN92" s="353"/>
      <c r="AQ92" s="196"/>
      <c r="AR92" s="196"/>
      <c r="AS92" s="196"/>
      <c r="AT92" s="196"/>
      <c r="AU92" s="196"/>
      <c r="AV92" s="196"/>
      <c r="AW92" s="196"/>
      <c r="AZ92" s="196"/>
      <c r="BA92" s="196"/>
      <c r="BB92" s="196"/>
      <c r="BC92" s="196"/>
    </row>
    <row r="93" spans="1:58" x14ac:dyDescent="0.25">
      <c r="A93" s="196"/>
      <c r="B93" s="349"/>
      <c r="C93" s="350"/>
      <c r="D93" s="196"/>
      <c r="E93" s="196"/>
      <c r="F93" s="196"/>
      <c r="G93" s="196"/>
      <c r="H93" s="196"/>
      <c r="I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X93" s="196"/>
      <c r="Y93" s="196"/>
      <c r="Z93" s="196"/>
      <c r="AA93" s="196"/>
      <c r="AB93" s="196"/>
      <c r="AC93" s="196"/>
      <c r="AD93" s="196"/>
      <c r="AE93" s="196"/>
      <c r="AH93" s="353"/>
      <c r="AI93" s="353"/>
      <c r="AJ93" s="353"/>
      <c r="AK93" s="353"/>
      <c r="AL93" s="353"/>
      <c r="AM93" s="353"/>
      <c r="AN93" s="353"/>
      <c r="AQ93" s="196"/>
      <c r="AR93" s="196"/>
      <c r="AS93" s="196"/>
      <c r="AT93" s="196"/>
      <c r="AU93" s="196"/>
      <c r="AV93" s="196"/>
      <c r="AW93" s="196"/>
      <c r="AZ93" s="196"/>
      <c r="BA93" s="196"/>
      <c r="BB93" s="196"/>
      <c r="BC93" s="196"/>
    </row>
    <row r="94" spans="1:58" x14ac:dyDescent="0.25">
      <c r="A94" s="244" t="s">
        <v>187</v>
      </c>
      <c r="B94" s="245"/>
      <c r="C94" s="245"/>
      <c r="D94" s="245"/>
      <c r="E94" s="245"/>
      <c r="F94" s="245"/>
      <c r="G94" s="245"/>
      <c r="H94" s="245"/>
      <c r="I94" s="245"/>
      <c r="J94" s="246"/>
      <c r="K94" s="246"/>
      <c r="L94" s="244" t="s">
        <v>187</v>
      </c>
      <c r="M94" s="244"/>
      <c r="N94" s="245"/>
      <c r="O94" s="245"/>
      <c r="P94" s="245"/>
      <c r="Q94" s="245"/>
      <c r="R94" s="245"/>
      <c r="S94" s="245"/>
      <c r="T94" s="245"/>
      <c r="U94" s="245"/>
      <c r="V94" s="246"/>
      <c r="W94" s="246"/>
      <c r="X94" s="244" t="s">
        <v>187</v>
      </c>
      <c r="Y94" s="244"/>
      <c r="Z94" s="245"/>
      <c r="AA94" s="245"/>
      <c r="AB94" s="245"/>
      <c r="AC94" s="245"/>
      <c r="AD94" s="245"/>
      <c r="AE94" s="245"/>
      <c r="AF94" s="246"/>
      <c r="AG94" s="246"/>
      <c r="AH94" s="244" t="s">
        <v>187</v>
      </c>
      <c r="AI94" s="354"/>
      <c r="AJ94" s="354"/>
      <c r="AK94" s="354"/>
      <c r="AL94" s="354"/>
      <c r="AM94" s="354"/>
      <c r="AN94" s="354"/>
      <c r="AO94" s="246"/>
      <c r="AP94" s="246"/>
      <c r="AQ94" s="244" t="s">
        <v>187</v>
      </c>
      <c r="AR94" s="245"/>
      <c r="AS94" s="245"/>
      <c r="AT94" s="245"/>
      <c r="AU94" s="245"/>
      <c r="AV94" s="245"/>
      <c r="AW94" s="245"/>
      <c r="AX94" s="246"/>
      <c r="AY94" s="246"/>
      <c r="AZ94" s="244" t="s">
        <v>187</v>
      </c>
      <c r="BA94" s="245"/>
      <c r="BB94" s="245"/>
      <c r="BC94" s="245"/>
      <c r="BD94" s="246"/>
      <c r="BE94" s="246"/>
      <c r="BF94" s="246"/>
    </row>
    <row r="95" spans="1:58" x14ac:dyDescent="0.25">
      <c r="A95" s="196"/>
      <c r="B95" s="196"/>
      <c r="C95" s="196"/>
      <c r="D95" s="196"/>
      <c r="E95" s="196"/>
      <c r="F95" s="196"/>
      <c r="G95" s="196"/>
      <c r="H95" s="196"/>
      <c r="I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X95" s="196"/>
      <c r="Y95" s="196"/>
      <c r="Z95" s="196"/>
      <c r="AA95" s="196"/>
      <c r="AB95" s="196"/>
      <c r="AC95" s="196"/>
      <c r="AD95" s="196"/>
      <c r="AE95" s="196"/>
      <c r="AH95" s="353"/>
      <c r="AI95" s="353"/>
      <c r="AJ95" s="353"/>
      <c r="AK95" s="353"/>
      <c r="AL95" s="353"/>
      <c r="AM95" s="353"/>
      <c r="AN95" s="353"/>
      <c r="AQ95" s="196"/>
      <c r="AR95" s="196"/>
      <c r="AS95" s="196"/>
      <c r="AT95" s="196"/>
      <c r="AU95" s="196"/>
      <c r="AV95" s="196"/>
      <c r="AW95" s="196"/>
      <c r="AZ95" s="196"/>
      <c r="BA95" s="196"/>
      <c r="BB95" s="196"/>
      <c r="BC95" s="196"/>
      <c r="BF95" s="246"/>
    </row>
    <row r="96" spans="1:58" x14ac:dyDescent="0.25">
      <c r="A96" s="248" t="s">
        <v>10</v>
      </c>
      <c r="B96" s="249"/>
      <c r="C96" s="249"/>
      <c r="D96" s="249"/>
      <c r="E96" s="249"/>
      <c r="F96" s="249"/>
      <c r="G96" s="249"/>
      <c r="H96" s="249"/>
      <c r="I96" s="249"/>
      <c r="J96" s="250"/>
      <c r="L96" s="248" t="s">
        <v>64</v>
      </c>
      <c r="M96" s="248"/>
      <c r="N96" s="249"/>
      <c r="O96" s="249"/>
      <c r="P96" s="249"/>
      <c r="Q96" s="249"/>
      <c r="R96" s="249"/>
      <c r="S96" s="249"/>
      <c r="T96" s="249"/>
      <c r="U96" s="249"/>
      <c r="V96" s="249"/>
      <c r="X96" s="248" t="s">
        <v>65</v>
      </c>
      <c r="Y96" s="248"/>
      <c r="Z96" s="249"/>
      <c r="AA96" s="249"/>
      <c r="AB96" s="249"/>
      <c r="AC96" s="249"/>
      <c r="AD96" s="249"/>
      <c r="AE96" s="249"/>
      <c r="AF96" s="250"/>
      <c r="AH96" s="248" t="s">
        <v>66</v>
      </c>
      <c r="AI96" s="251"/>
      <c r="AJ96" s="251"/>
      <c r="AK96" s="251"/>
      <c r="AL96" s="251"/>
      <c r="AM96" s="251"/>
      <c r="AN96" s="251"/>
      <c r="AO96" s="250"/>
      <c r="AQ96" s="248" t="s">
        <v>67</v>
      </c>
      <c r="AR96" s="249"/>
      <c r="AS96" s="249"/>
      <c r="AT96" s="249"/>
      <c r="AU96" s="249"/>
      <c r="AV96" s="249"/>
      <c r="AW96" s="249"/>
      <c r="AX96" s="250"/>
      <c r="AZ96" s="248" t="s">
        <v>68</v>
      </c>
      <c r="BA96" s="249"/>
      <c r="BB96" s="249"/>
      <c r="BC96" s="249"/>
      <c r="BD96" s="250"/>
      <c r="BF96" s="246"/>
    </row>
    <row r="97" spans="1:58" x14ac:dyDescent="0.25">
      <c r="A97" s="564" t="s">
        <v>11</v>
      </c>
      <c r="B97" s="567" t="s">
        <v>76</v>
      </c>
      <c r="C97" s="252" t="s">
        <v>6</v>
      </c>
      <c r="D97" s="253" t="s">
        <v>13</v>
      </c>
      <c r="E97" s="569" t="s">
        <v>75</v>
      </c>
      <c r="F97" s="571" t="s">
        <v>18</v>
      </c>
      <c r="G97" s="253" t="s">
        <v>14</v>
      </c>
      <c r="H97" s="254" t="s">
        <v>15</v>
      </c>
      <c r="I97" s="253"/>
      <c r="J97" s="255" t="s">
        <v>16</v>
      </c>
      <c r="L97" s="564" t="s">
        <v>5</v>
      </c>
      <c r="M97" s="565" t="s">
        <v>217</v>
      </c>
      <c r="N97" s="564" t="s">
        <v>216</v>
      </c>
      <c r="O97" s="564" t="s">
        <v>6</v>
      </c>
      <c r="P97" s="564" t="s">
        <v>202</v>
      </c>
      <c r="Q97" s="565" t="s">
        <v>469</v>
      </c>
      <c r="R97" s="565" t="s">
        <v>470</v>
      </c>
      <c r="S97" s="564" t="s">
        <v>7</v>
      </c>
      <c r="T97" s="564" t="s">
        <v>26</v>
      </c>
      <c r="U97" s="557" t="s">
        <v>93</v>
      </c>
      <c r="V97" s="253" t="s">
        <v>16</v>
      </c>
      <c r="X97" s="564" t="s">
        <v>5</v>
      </c>
      <c r="Y97" s="565"/>
      <c r="Z97" s="564" t="s">
        <v>75</v>
      </c>
      <c r="AA97" s="564" t="s">
        <v>6</v>
      </c>
      <c r="AB97" s="253" t="s">
        <v>13</v>
      </c>
      <c r="AC97" s="258" t="s">
        <v>14</v>
      </c>
      <c r="AD97" s="564"/>
      <c r="AE97" s="557"/>
      <c r="AF97" s="359" t="s">
        <v>16</v>
      </c>
      <c r="AH97" s="561" t="s">
        <v>5</v>
      </c>
      <c r="AI97" s="561" t="s">
        <v>75</v>
      </c>
      <c r="AJ97" s="561" t="s">
        <v>6</v>
      </c>
      <c r="AK97" s="256" t="s">
        <v>13</v>
      </c>
      <c r="AL97" s="260" t="s">
        <v>14</v>
      </c>
      <c r="AM97" s="561"/>
      <c r="AN97" s="562"/>
      <c r="AO97" s="359" t="s">
        <v>16</v>
      </c>
      <c r="AQ97" s="564" t="s">
        <v>5</v>
      </c>
      <c r="AR97" s="564" t="s">
        <v>216</v>
      </c>
      <c r="AS97" s="564" t="s">
        <v>6</v>
      </c>
      <c r="AT97" s="253"/>
      <c r="AU97" s="258" t="s">
        <v>14</v>
      </c>
      <c r="AV97" s="564"/>
      <c r="AW97" s="557"/>
      <c r="AX97" s="359" t="s">
        <v>16</v>
      </c>
      <c r="AZ97" s="559"/>
      <c r="BA97" s="258" t="s">
        <v>14</v>
      </c>
      <c r="BB97" s="258" t="s">
        <v>33</v>
      </c>
      <c r="BC97" s="258"/>
      <c r="BD97" s="261" t="s">
        <v>16</v>
      </c>
      <c r="BF97" s="246"/>
    </row>
    <row r="98" spans="1:58" x14ac:dyDescent="0.25">
      <c r="A98" s="564"/>
      <c r="B98" s="568"/>
      <c r="C98" s="262" t="s">
        <v>9</v>
      </c>
      <c r="D98" s="263" t="s">
        <v>17</v>
      </c>
      <c r="E98" s="570"/>
      <c r="F98" s="572"/>
      <c r="G98" s="264" t="s">
        <v>19</v>
      </c>
      <c r="H98" s="265" t="s">
        <v>20</v>
      </c>
      <c r="I98" s="264"/>
      <c r="J98" s="266" t="s">
        <v>21</v>
      </c>
      <c r="L98" s="564"/>
      <c r="M98" s="566"/>
      <c r="N98" s="564"/>
      <c r="O98" s="564" t="s">
        <v>9</v>
      </c>
      <c r="P98" s="564" t="s">
        <v>27</v>
      </c>
      <c r="Q98" s="566"/>
      <c r="R98" s="566"/>
      <c r="S98" s="564" t="s">
        <v>28</v>
      </c>
      <c r="T98" s="564" t="s">
        <v>12</v>
      </c>
      <c r="U98" s="558" t="s">
        <v>29</v>
      </c>
      <c r="V98" s="264" t="s">
        <v>4</v>
      </c>
      <c r="X98" s="564"/>
      <c r="Y98" s="566"/>
      <c r="Z98" s="564"/>
      <c r="AA98" s="564" t="s">
        <v>9</v>
      </c>
      <c r="AB98" s="263" t="s">
        <v>17</v>
      </c>
      <c r="AC98" s="269" t="s">
        <v>19</v>
      </c>
      <c r="AD98" s="564"/>
      <c r="AE98" s="558"/>
      <c r="AF98" s="360" t="s">
        <v>4</v>
      </c>
      <c r="AH98" s="561"/>
      <c r="AI98" s="561"/>
      <c r="AJ98" s="561" t="s">
        <v>9</v>
      </c>
      <c r="AK98" s="271" t="s">
        <v>17</v>
      </c>
      <c r="AL98" s="272" t="s">
        <v>19</v>
      </c>
      <c r="AM98" s="561"/>
      <c r="AN98" s="563"/>
      <c r="AO98" s="360" t="s">
        <v>4</v>
      </c>
      <c r="AQ98" s="564"/>
      <c r="AR98" s="564"/>
      <c r="AS98" s="564" t="s">
        <v>9</v>
      </c>
      <c r="AT98" s="263"/>
      <c r="AU98" s="269"/>
      <c r="AV98" s="564"/>
      <c r="AW98" s="558"/>
      <c r="AX98" s="360" t="s">
        <v>4</v>
      </c>
      <c r="AZ98" s="560"/>
      <c r="BA98" s="269"/>
      <c r="BB98" s="269"/>
      <c r="BC98" s="269"/>
      <c r="BD98" s="361" t="s">
        <v>21</v>
      </c>
      <c r="BF98" s="246"/>
    </row>
    <row r="99" spans="1:58" x14ac:dyDescent="0.25">
      <c r="A99" s="275" t="s">
        <v>25</v>
      </c>
      <c r="B99" s="276" t="s">
        <v>77</v>
      </c>
      <c r="C99" s="277">
        <v>0</v>
      </c>
      <c r="D99" s="276">
        <v>272</v>
      </c>
      <c r="E99" s="362">
        <v>1</v>
      </c>
      <c r="F99" s="280">
        <f t="shared" ref="F99:F105" si="84">+D99*C99*E99</f>
        <v>0</v>
      </c>
      <c r="G99" s="400"/>
      <c r="H99" s="276" t="s">
        <v>22</v>
      </c>
      <c r="I99" s="276"/>
      <c r="J99" s="303">
        <f>+G99*F99</f>
        <v>0</v>
      </c>
      <c r="L99" s="282" t="s">
        <v>190</v>
      </c>
      <c r="M99" s="365">
        <f>M10</f>
        <v>10786.78183370264</v>
      </c>
      <c r="N99" s="284">
        <f>1/6</f>
        <v>0.16666666666666666</v>
      </c>
      <c r="O99" s="285">
        <v>1</v>
      </c>
      <c r="P99" s="286">
        <f t="shared" ref="P99:P100" si="85">M99</f>
        <v>10786.78183370264</v>
      </c>
      <c r="Q99" s="286">
        <f t="shared" ref="Q99:Q101" si="86">P99*N99</f>
        <v>1797.7969722837734</v>
      </c>
      <c r="R99" s="286">
        <f t="shared" ref="R99:R101" si="87">Q99*O99</f>
        <v>1797.7969722837734</v>
      </c>
      <c r="S99" s="287">
        <v>4</v>
      </c>
      <c r="T99" s="403"/>
      <c r="U99" s="288">
        <f t="shared" ref="U99:U100" si="88">IF(T99="",0,(-12*PMT((T99/12),(S99*12),Q99)))</f>
        <v>0</v>
      </c>
      <c r="V99" s="289">
        <f>O99*U99</f>
        <v>0</v>
      </c>
      <c r="X99" s="282" t="s">
        <v>190</v>
      </c>
      <c r="Y99" s="365"/>
      <c r="Z99" s="291">
        <v>0.4</v>
      </c>
      <c r="AA99" s="285">
        <v>1</v>
      </c>
      <c r="AB99" s="292">
        <f>272/6</f>
        <v>45.333333333333336</v>
      </c>
      <c r="AC99" s="404"/>
      <c r="AD99" s="284"/>
      <c r="AE99" s="288"/>
      <c r="AF99" s="289">
        <f t="shared" ref="AF99:AF101" si="89">Z99*AA99*AB99*AC99</f>
        <v>0</v>
      </c>
      <c r="AH99" s="294" t="s">
        <v>190</v>
      </c>
      <c r="AI99" s="295">
        <f>Z99</f>
        <v>0.4</v>
      </c>
      <c r="AJ99" s="296">
        <v>1</v>
      </c>
      <c r="AK99" s="297">
        <f>AB99</f>
        <v>45.333333333333336</v>
      </c>
      <c r="AL99" s="406"/>
      <c r="AM99" s="363"/>
      <c r="AN99" s="364"/>
      <c r="AO99" s="289">
        <f t="shared" ref="AO99:AO101" si="90">AI99*AJ99*AK99*AL99</f>
        <v>0</v>
      </c>
      <c r="AQ99" s="282" t="s">
        <v>190</v>
      </c>
      <c r="AR99" s="284">
        <f>N99</f>
        <v>0.16666666666666666</v>
      </c>
      <c r="AS99" s="285">
        <v>1</v>
      </c>
      <c r="AT99" s="278"/>
      <c r="AU99" s="404"/>
      <c r="AV99" s="284"/>
      <c r="AW99" s="288"/>
      <c r="AX99" s="289">
        <f t="shared" ref="AX99:AX101" si="91">AR99*AS99*AU99</f>
        <v>0</v>
      </c>
      <c r="AZ99" s="299" t="s">
        <v>214</v>
      </c>
      <c r="BA99" s="407"/>
      <c r="BB99" s="300">
        <f>C106</f>
        <v>0.95</v>
      </c>
      <c r="BC99" s="301"/>
      <c r="BD99" s="302">
        <f>BA99*BB99</f>
        <v>0</v>
      </c>
      <c r="BF99" s="246"/>
    </row>
    <row r="100" spans="1:58" x14ac:dyDescent="0.25">
      <c r="A100" s="275" t="s">
        <v>34</v>
      </c>
      <c r="B100" s="276" t="s">
        <v>77</v>
      </c>
      <c r="C100" s="277">
        <v>0.1</v>
      </c>
      <c r="D100" s="276">
        <v>272</v>
      </c>
      <c r="E100" s="362">
        <v>1</v>
      </c>
      <c r="F100" s="280">
        <f t="shared" si="84"/>
        <v>27.200000000000003</v>
      </c>
      <c r="G100" s="400"/>
      <c r="H100" s="276"/>
      <c r="I100" s="276"/>
      <c r="J100" s="303">
        <f>+G100*F100</f>
        <v>0</v>
      </c>
      <c r="L100" s="282" t="s">
        <v>191</v>
      </c>
      <c r="M100" s="365">
        <f>M11</f>
        <v>10371.291162134745</v>
      </c>
      <c r="N100" s="284">
        <f>1/6</f>
        <v>0.16666666666666666</v>
      </c>
      <c r="O100" s="285">
        <v>1</v>
      </c>
      <c r="P100" s="286">
        <f t="shared" si="85"/>
        <v>10371.291162134745</v>
      </c>
      <c r="Q100" s="286">
        <f t="shared" si="86"/>
        <v>1728.5485270224574</v>
      </c>
      <c r="R100" s="286">
        <f t="shared" si="87"/>
        <v>1728.5485270224574</v>
      </c>
      <c r="S100" s="287">
        <v>4</v>
      </c>
      <c r="T100" s="403"/>
      <c r="U100" s="288">
        <f t="shared" si="88"/>
        <v>0</v>
      </c>
      <c r="V100" s="289">
        <f t="shared" ref="V100:V101" si="92">O100*U100</f>
        <v>0</v>
      </c>
      <c r="X100" s="282" t="s">
        <v>191</v>
      </c>
      <c r="Y100" s="365"/>
      <c r="Z100" s="291">
        <v>0.4</v>
      </c>
      <c r="AA100" s="285">
        <v>1</v>
      </c>
      <c r="AB100" s="292">
        <f>272/6</f>
        <v>45.333333333333336</v>
      </c>
      <c r="AC100" s="404"/>
      <c r="AD100" s="284"/>
      <c r="AE100" s="288"/>
      <c r="AF100" s="289">
        <f t="shared" si="89"/>
        <v>0</v>
      </c>
      <c r="AH100" s="294" t="s">
        <v>191</v>
      </c>
      <c r="AI100" s="295">
        <f>Z100</f>
        <v>0.4</v>
      </c>
      <c r="AJ100" s="296">
        <v>1</v>
      </c>
      <c r="AK100" s="297">
        <f t="shared" ref="AK100:AK101" si="93">AB100</f>
        <v>45.333333333333336</v>
      </c>
      <c r="AL100" s="406"/>
      <c r="AM100" s="363"/>
      <c r="AN100" s="364"/>
      <c r="AO100" s="289">
        <f t="shared" si="90"/>
        <v>0</v>
      </c>
      <c r="AQ100" s="282" t="s">
        <v>191</v>
      </c>
      <c r="AR100" s="284">
        <f t="shared" ref="AR100:AR101" si="94">N100</f>
        <v>0.16666666666666666</v>
      </c>
      <c r="AS100" s="285">
        <v>1</v>
      </c>
      <c r="AT100" s="278"/>
      <c r="AU100" s="404"/>
      <c r="AV100" s="284"/>
      <c r="AW100" s="288"/>
      <c r="AX100" s="289">
        <f t="shared" si="91"/>
        <v>0</v>
      </c>
      <c r="AZ100" s="299" t="s">
        <v>215</v>
      </c>
      <c r="BA100" s="407"/>
      <c r="BB100" s="300">
        <f>BB99</f>
        <v>0.95</v>
      </c>
      <c r="BC100" s="301"/>
      <c r="BD100" s="302">
        <f>BA100*BB100</f>
        <v>0</v>
      </c>
      <c r="BF100" s="246"/>
    </row>
    <row r="101" spans="1:58" x14ac:dyDescent="0.25">
      <c r="A101" s="275" t="s">
        <v>35</v>
      </c>
      <c r="B101" s="276" t="s">
        <v>77</v>
      </c>
      <c r="C101" s="277">
        <v>0</v>
      </c>
      <c r="D101" s="276">
        <v>272</v>
      </c>
      <c r="E101" s="362">
        <v>1</v>
      </c>
      <c r="F101" s="280">
        <f t="shared" si="84"/>
        <v>0</v>
      </c>
      <c r="G101" s="400"/>
      <c r="H101" s="276" t="s">
        <v>22</v>
      </c>
      <c r="I101" s="276"/>
      <c r="J101" s="303">
        <f t="shared" ref="J101:J105" si="95">+G101*F101</f>
        <v>0</v>
      </c>
      <c r="L101" s="282" t="s">
        <v>255</v>
      </c>
      <c r="M101" s="366"/>
      <c r="N101" s="284">
        <f>1/4</f>
        <v>0.25</v>
      </c>
      <c r="O101" s="285">
        <v>1</v>
      </c>
      <c r="P101" s="402"/>
      <c r="Q101" s="527">
        <f t="shared" si="86"/>
        <v>0</v>
      </c>
      <c r="R101" s="286">
        <f t="shared" si="87"/>
        <v>0</v>
      </c>
      <c r="S101" s="287">
        <v>4</v>
      </c>
      <c r="T101" s="403"/>
      <c r="U101" s="288">
        <f t="shared" ref="U101" si="96">(-12*PMT((T101/12),(S101*12),Q101))</f>
        <v>0</v>
      </c>
      <c r="V101" s="289">
        <f t="shared" si="92"/>
        <v>0</v>
      </c>
      <c r="X101" s="282" t="s">
        <v>255</v>
      </c>
      <c r="Y101" s="366"/>
      <c r="Z101" s="291">
        <v>0.25</v>
      </c>
      <c r="AA101" s="285">
        <v>1</v>
      </c>
      <c r="AB101" s="292">
        <f>272/4</f>
        <v>68</v>
      </c>
      <c r="AC101" s="400"/>
      <c r="AD101" s="284"/>
      <c r="AE101" s="288"/>
      <c r="AF101" s="289">
        <f t="shared" si="89"/>
        <v>0</v>
      </c>
      <c r="AH101" s="294" t="str">
        <f>X101</f>
        <v>Camió caixa oberta amb bolquet i grua</v>
      </c>
      <c r="AI101" s="295">
        <f>Z101</f>
        <v>0.25</v>
      </c>
      <c r="AJ101" s="296">
        <v>1</v>
      </c>
      <c r="AK101" s="297">
        <f t="shared" si="93"/>
        <v>68</v>
      </c>
      <c r="AL101" s="405"/>
      <c r="AM101" s="363"/>
      <c r="AN101" s="364"/>
      <c r="AO101" s="289">
        <f t="shared" si="90"/>
        <v>0</v>
      </c>
      <c r="AQ101" s="282" t="str">
        <f>AH101</f>
        <v>Camió caixa oberta amb bolquet i grua</v>
      </c>
      <c r="AR101" s="284">
        <f t="shared" si="94"/>
        <v>0.25</v>
      </c>
      <c r="AS101" s="285">
        <v>1</v>
      </c>
      <c r="AT101" s="278"/>
      <c r="AU101" s="400"/>
      <c r="AV101" s="284"/>
      <c r="AW101" s="288"/>
      <c r="AX101" s="289">
        <f t="shared" si="91"/>
        <v>0</v>
      </c>
      <c r="AZ101" s="367" t="s">
        <v>233</v>
      </c>
      <c r="BA101" s="408"/>
      <c r="BB101" s="293">
        <v>1</v>
      </c>
      <c r="BC101" s="293"/>
      <c r="BD101" s="302">
        <f t="shared" ref="BD101:BD102" si="97">BA101*BB101</f>
        <v>0</v>
      </c>
      <c r="BF101" s="246"/>
    </row>
    <row r="102" spans="1:58" x14ac:dyDescent="0.25">
      <c r="A102" s="275" t="s">
        <v>36</v>
      </c>
      <c r="B102" s="276" t="s">
        <v>78</v>
      </c>
      <c r="C102" s="277">
        <v>0.1</v>
      </c>
      <c r="D102" s="276">
        <v>272</v>
      </c>
      <c r="E102" s="362">
        <v>1</v>
      </c>
      <c r="F102" s="280">
        <f t="shared" si="84"/>
        <v>27.200000000000003</v>
      </c>
      <c r="G102" s="400"/>
      <c r="H102" s="276" t="s">
        <v>22</v>
      </c>
      <c r="I102" s="276"/>
      <c r="J102" s="303">
        <f t="shared" si="95"/>
        <v>0</v>
      </c>
      <c r="L102" s="317"/>
      <c r="M102" s="317"/>
      <c r="N102" s="388"/>
      <c r="O102" s="285"/>
      <c r="P102" s="286"/>
      <c r="Q102" s="286"/>
      <c r="R102" s="286"/>
      <c r="S102" s="287"/>
      <c r="T102" s="284"/>
      <c r="U102" s="288"/>
      <c r="V102" s="310"/>
      <c r="X102" s="317"/>
      <c r="Y102" s="317"/>
      <c r="Z102" s="384"/>
      <c r="AA102" s="285"/>
      <c r="AB102" s="286"/>
      <c r="AC102" s="287"/>
      <c r="AD102" s="284"/>
      <c r="AE102" s="288"/>
      <c r="AF102" s="310"/>
      <c r="AH102" s="294"/>
      <c r="AI102" s="295"/>
      <c r="AJ102" s="296"/>
      <c r="AK102" s="373"/>
      <c r="AL102" s="374"/>
      <c r="AM102" s="363"/>
      <c r="AN102" s="364"/>
      <c r="AO102" s="310"/>
      <c r="AQ102" s="282"/>
      <c r="AR102" s="291"/>
      <c r="AS102" s="285"/>
      <c r="AT102" s="286"/>
      <c r="AU102" s="287"/>
      <c r="AV102" s="284"/>
      <c r="AW102" s="288"/>
      <c r="AX102" s="310"/>
      <c r="AZ102" s="308" t="s">
        <v>227</v>
      </c>
      <c r="BA102" s="408"/>
      <c r="BB102" s="293">
        <v>1</v>
      </c>
      <c r="BC102" s="293"/>
      <c r="BD102" s="302">
        <f t="shared" si="97"/>
        <v>0</v>
      </c>
      <c r="BF102" s="246"/>
    </row>
    <row r="103" spans="1:58" x14ac:dyDescent="0.25">
      <c r="A103" s="275" t="s">
        <v>37</v>
      </c>
      <c r="B103" s="276" t="s">
        <v>78</v>
      </c>
      <c r="C103" s="277">
        <v>0</v>
      </c>
      <c r="D103" s="276">
        <v>272</v>
      </c>
      <c r="E103" s="362">
        <v>1</v>
      </c>
      <c r="F103" s="280">
        <f t="shared" si="84"/>
        <v>0</v>
      </c>
      <c r="G103" s="400"/>
      <c r="H103" s="276" t="s">
        <v>22</v>
      </c>
      <c r="I103" s="276"/>
      <c r="J103" s="303">
        <f t="shared" si="95"/>
        <v>0</v>
      </c>
      <c r="L103" s="317"/>
      <c r="M103" s="317"/>
      <c r="N103" s="384"/>
      <c r="O103" s="285"/>
      <c r="P103" s="286"/>
      <c r="Q103" s="286"/>
      <c r="R103" s="286"/>
      <c r="S103" s="287"/>
      <c r="T103" s="284"/>
      <c r="U103" s="288"/>
      <c r="V103" s="310"/>
      <c r="X103" s="317"/>
      <c r="Y103" s="317"/>
      <c r="Z103" s="384"/>
      <c r="AA103" s="285"/>
      <c r="AB103" s="286"/>
      <c r="AC103" s="287"/>
      <c r="AD103" s="284"/>
      <c r="AE103" s="288"/>
      <c r="AF103" s="310"/>
      <c r="AH103" s="385"/>
      <c r="AI103" s="309"/>
      <c r="AJ103" s="296"/>
      <c r="AK103" s="373"/>
      <c r="AL103" s="374"/>
      <c r="AM103" s="363"/>
      <c r="AN103" s="364"/>
      <c r="AO103" s="310"/>
      <c r="AQ103" s="317"/>
      <c r="AR103" s="384"/>
      <c r="AS103" s="285"/>
      <c r="AT103" s="286"/>
      <c r="AU103" s="287"/>
      <c r="AV103" s="284"/>
      <c r="AW103" s="288"/>
      <c r="AX103" s="310"/>
      <c r="AZ103" s="308"/>
      <c r="BA103" s="293"/>
      <c r="BB103" s="293"/>
      <c r="BC103" s="293"/>
      <c r="BD103" s="389"/>
      <c r="BF103" s="246"/>
    </row>
    <row r="104" spans="1:58" x14ac:dyDescent="0.25">
      <c r="A104" s="275" t="s">
        <v>38</v>
      </c>
      <c r="B104" s="276" t="s">
        <v>78</v>
      </c>
      <c r="C104" s="277">
        <v>0</v>
      </c>
      <c r="D104" s="276">
        <v>272</v>
      </c>
      <c r="E104" s="362">
        <v>1</v>
      </c>
      <c r="F104" s="280">
        <f t="shared" si="84"/>
        <v>0</v>
      </c>
      <c r="G104" s="400"/>
      <c r="H104" s="276" t="s">
        <v>22</v>
      </c>
      <c r="I104" s="276"/>
      <c r="J104" s="303">
        <f t="shared" si="95"/>
        <v>0</v>
      </c>
      <c r="L104" s="317"/>
      <c r="M104" s="317"/>
      <c r="N104" s="384"/>
      <c r="O104" s="285"/>
      <c r="P104" s="286"/>
      <c r="Q104" s="286"/>
      <c r="R104" s="286"/>
      <c r="S104" s="287"/>
      <c r="T104" s="284"/>
      <c r="U104" s="288"/>
      <c r="V104" s="310"/>
      <c r="X104" s="317"/>
      <c r="Y104" s="317"/>
      <c r="Z104" s="384"/>
      <c r="AA104" s="285"/>
      <c r="AB104" s="286"/>
      <c r="AC104" s="287"/>
      <c r="AD104" s="284"/>
      <c r="AE104" s="288"/>
      <c r="AF104" s="310"/>
      <c r="AH104" s="385"/>
      <c r="AI104" s="309"/>
      <c r="AJ104" s="296"/>
      <c r="AK104" s="373"/>
      <c r="AL104" s="374"/>
      <c r="AM104" s="363"/>
      <c r="AN104" s="364"/>
      <c r="AO104" s="310"/>
      <c r="AQ104" s="317"/>
      <c r="AR104" s="384"/>
      <c r="AS104" s="285"/>
      <c r="AT104" s="286"/>
      <c r="AU104" s="287"/>
      <c r="AV104" s="284"/>
      <c r="AW104" s="288"/>
      <c r="AX104" s="310"/>
      <c r="AZ104" s="318"/>
      <c r="BA104" s="293"/>
      <c r="BB104" s="293"/>
      <c r="BC104" s="293"/>
      <c r="BD104" s="315"/>
      <c r="BF104" s="246"/>
    </row>
    <row r="105" spans="1:58" x14ac:dyDescent="0.25">
      <c r="A105" s="275" t="s">
        <v>39</v>
      </c>
      <c r="B105" s="276" t="s">
        <v>78</v>
      </c>
      <c r="C105" s="390">
        <v>0.75</v>
      </c>
      <c r="D105" s="276">
        <v>272</v>
      </c>
      <c r="E105" s="362">
        <v>1</v>
      </c>
      <c r="F105" s="280">
        <f t="shared" si="84"/>
        <v>204</v>
      </c>
      <c r="G105" s="400"/>
      <c r="H105" s="276" t="s">
        <v>22</v>
      </c>
      <c r="I105" s="276"/>
      <c r="J105" s="303">
        <f t="shared" si="95"/>
        <v>0</v>
      </c>
      <c r="L105" s="317"/>
      <c r="M105" s="317"/>
      <c r="N105" s="384"/>
      <c r="O105" s="285"/>
      <c r="P105" s="286"/>
      <c r="Q105" s="286"/>
      <c r="R105" s="286"/>
      <c r="S105" s="287"/>
      <c r="T105" s="284"/>
      <c r="U105" s="288"/>
      <c r="V105" s="310"/>
      <c r="X105" s="317"/>
      <c r="Y105" s="317"/>
      <c r="Z105" s="384"/>
      <c r="AA105" s="285"/>
      <c r="AB105" s="286"/>
      <c r="AC105" s="287"/>
      <c r="AD105" s="284"/>
      <c r="AE105" s="288"/>
      <c r="AF105" s="310"/>
      <c r="AH105" s="385"/>
      <c r="AI105" s="309"/>
      <c r="AJ105" s="296"/>
      <c r="AK105" s="373"/>
      <c r="AL105" s="374"/>
      <c r="AM105" s="363"/>
      <c r="AN105" s="364"/>
      <c r="AO105" s="310"/>
      <c r="AQ105" s="317"/>
      <c r="AR105" s="384"/>
      <c r="AS105" s="285"/>
      <c r="AT105" s="286"/>
      <c r="AU105" s="287"/>
      <c r="AV105" s="284"/>
      <c r="AW105" s="288"/>
      <c r="AX105" s="310"/>
      <c r="AZ105" s="318"/>
      <c r="BA105" s="293"/>
      <c r="BB105" s="293"/>
      <c r="BC105" s="293"/>
      <c r="BD105" s="315"/>
      <c r="BF105" s="246"/>
    </row>
    <row r="106" spans="1:58" x14ac:dyDescent="0.25">
      <c r="A106" s="196"/>
      <c r="B106" s="196"/>
      <c r="C106" s="391">
        <f>SUM(C99:C105)</f>
        <v>0.95</v>
      </c>
      <c r="D106" s="196"/>
      <c r="E106" s="196"/>
      <c r="F106" s="196"/>
      <c r="G106" s="196"/>
      <c r="H106" s="196"/>
      <c r="I106" s="333" t="s">
        <v>18</v>
      </c>
      <c r="J106" s="334">
        <f>SUM(J99:J105)</f>
        <v>0</v>
      </c>
      <c r="L106" s="196"/>
      <c r="M106" s="196"/>
      <c r="N106" s="196"/>
      <c r="O106" s="196"/>
      <c r="P106" s="526"/>
      <c r="Q106" s="526">
        <f>SUM(Q99:Q100)</f>
        <v>3526.3454993062305</v>
      </c>
      <c r="R106" s="526"/>
      <c r="S106" s="196"/>
      <c r="T106" s="196"/>
      <c r="U106" s="333" t="s">
        <v>18</v>
      </c>
      <c r="V106" s="334">
        <f>SUM(V99:V105)</f>
        <v>0</v>
      </c>
      <c r="X106" s="196"/>
      <c r="Y106" s="196"/>
      <c r="Z106" s="196"/>
      <c r="AA106" s="196"/>
      <c r="AB106" s="196"/>
      <c r="AC106" s="196"/>
      <c r="AD106" s="196"/>
      <c r="AE106" s="333" t="s">
        <v>18</v>
      </c>
      <c r="AF106" s="334">
        <f>SUM(AF99:AF105)</f>
        <v>0</v>
      </c>
      <c r="AH106" s="353"/>
      <c r="AI106" s="353"/>
      <c r="AJ106" s="353"/>
      <c r="AK106" s="353"/>
      <c r="AL106" s="353"/>
      <c r="AM106" s="353"/>
      <c r="AN106" s="375" t="s">
        <v>18</v>
      </c>
      <c r="AO106" s="334">
        <f>SUM(AO99:AO105)</f>
        <v>0</v>
      </c>
      <c r="AQ106" s="196"/>
      <c r="AR106" s="196"/>
      <c r="AS106" s="196"/>
      <c r="AT106" s="196"/>
      <c r="AU106" s="196"/>
      <c r="AV106" s="196"/>
      <c r="AW106" s="333" t="s">
        <v>18</v>
      </c>
      <c r="AX106" s="334">
        <f>SUM(AX99:AX105)</f>
        <v>0</v>
      </c>
      <c r="AZ106" s="196"/>
      <c r="BA106" s="196"/>
      <c r="BB106" s="196"/>
      <c r="BC106" s="346" t="s">
        <v>30</v>
      </c>
      <c r="BD106" s="347">
        <f>SUM(BD96:BD105)</f>
        <v>0</v>
      </c>
      <c r="BF106" s="348">
        <f>SUM(BD106,AX106,AO106,AF106,V106,J106)</f>
        <v>0</v>
      </c>
    </row>
    <row r="107" spans="1:58" x14ac:dyDescent="0.25">
      <c r="A107" s="196"/>
      <c r="B107" s="349"/>
      <c r="C107" s="350"/>
      <c r="D107" s="196"/>
      <c r="E107" s="196"/>
      <c r="F107" s="196"/>
      <c r="G107" s="196"/>
      <c r="H107" s="196"/>
      <c r="I107" s="196"/>
      <c r="L107" s="196"/>
      <c r="M107" s="196"/>
      <c r="N107" s="196"/>
      <c r="O107" s="196"/>
      <c r="P107" s="526"/>
      <c r="Q107" s="526">
        <f>SUM(Q101)</f>
        <v>0</v>
      </c>
      <c r="R107" s="526">
        <f>SUM(R101)</f>
        <v>0</v>
      </c>
      <c r="S107" s="196"/>
      <c r="T107" s="196"/>
      <c r="U107" s="196"/>
      <c r="X107" s="196"/>
      <c r="Y107" s="196"/>
      <c r="Z107" s="196"/>
      <c r="AA107" s="196"/>
      <c r="AB107" s="196"/>
      <c r="AC107" s="196"/>
      <c r="AD107" s="196"/>
      <c r="AE107" s="196"/>
      <c r="AH107" s="353"/>
      <c r="AI107" s="353"/>
      <c r="AJ107" s="353"/>
      <c r="AK107" s="353"/>
      <c r="AL107" s="353"/>
      <c r="AM107" s="353"/>
      <c r="AN107" s="353"/>
      <c r="AQ107" s="196"/>
      <c r="AR107" s="196"/>
      <c r="AS107" s="196"/>
      <c r="AT107" s="196"/>
      <c r="AU107" s="196"/>
      <c r="AV107" s="196"/>
      <c r="AW107" s="196"/>
      <c r="AZ107" s="196"/>
      <c r="BA107" s="196"/>
      <c r="BB107" s="196"/>
      <c r="BC107" s="196"/>
    </row>
    <row r="108" spans="1:58" x14ac:dyDescent="0.25">
      <c r="A108" s="196"/>
      <c r="B108" s="349"/>
      <c r="C108" s="350"/>
      <c r="D108" s="196"/>
      <c r="E108" s="196"/>
      <c r="F108" s="196"/>
      <c r="G108" s="196"/>
      <c r="H108" s="196"/>
      <c r="I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X108" s="196"/>
      <c r="Y108" s="196"/>
      <c r="Z108" s="196"/>
      <c r="AA108" s="196"/>
      <c r="AB108" s="196"/>
      <c r="AC108" s="196"/>
      <c r="AD108" s="196"/>
      <c r="AE108" s="196"/>
      <c r="AH108" s="353"/>
      <c r="AI108" s="353"/>
      <c r="AJ108" s="353"/>
      <c r="AK108" s="353"/>
      <c r="AL108" s="353"/>
      <c r="AM108" s="353"/>
      <c r="AN108" s="353"/>
      <c r="AQ108" s="196"/>
      <c r="AR108" s="196"/>
      <c r="AS108" s="196"/>
      <c r="AT108" s="196"/>
      <c r="AU108" s="196"/>
      <c r="AV108" s="196"/>
      <c r="AW108" s="196"/>
      <c r="AZ108" s="196"/>
      <c r="BA108" s="196"/>
      <c r="BB108" s="196"/>
      <c r="BC108" s="196"/>
    </row>
    <row r="109" spans="1:58" x14ac:dyDescent="0.25">
      <c r="A109" s="244" t="s">
        <v>87</v>
      </c>
      <c r="B109" s="245"/>
      <c r="C109" s="245"/>
      <c r="D109" s="245"/>
      <c r="E109" s="245"/>
      <c r="F109" s="245"/>
      <c r="G109" s="245"/>
      <c r="H109" s="245"/>
      <c r="I109" s="245"/>
      <c r="J109" s="246"/>
      <c r="K109" s="246"/>
      <c r="L109" s="244" t="s">
        <v>87</v>
      </c>
      <c r="M109" s="244"/>
      <c r="N109" s="245"/>
      <c r="O109" s="245"/>
      <c r="P109" s="245"/>
      <c r="Q109" s="245"/>
      <c r="R109" s="245"/>
      <c r="S109" s="245"/>
      <c r="T109" s="245"/>
      <c r="U109" s="245"/>
      <c r="V109" s="246"/>
      <c r="W109" s="246"/>
      <c r="X109" s="244" t="s">
        <v>87</v>
      </c>
      <c r="Y109" s="244"/>
      <c r="Z109" s="245"/>
      <c r="AA109" s="245"/>
      <c r="AB109" s="245"/>
      <c r="AC109" s="245"/>
      <c r="AD109" s="245"/>
      <c r="AE109" s="245"/>
      <c r="AF109" s="246"/>
      <c r="AG109" s="246"/>
      <c r="AH109" s="244" t="s">
        <v>87</v>
      </c>
      <c r="AI109" s="354"/>
      <c r="AJ109" s="354"/>
      <c r="AK109" s="354"/>
      <c r="AL109" s="354"/>
      <c r="AM109" s="354"/>
      <c r="AN109" s="354"/>
      <c r="AO109" s="246"/>
      <c r="AP109" s="246"/>
      <c r="AQ109" s="244" t="s">
        <v>87</v>
      </c>
      <c r="AR109" s="245"/>
      <c r="AS109" s="245"/>
      <c r="AT109" s="245"/>
      <c r="AU109" s="245"/>
      <c r="AV109" s="245"/>
      <c r="AW109" s="245"/>
      <c r="AX109" s="246"/>
      <c r="AY109" s="246"/>
      <c r="AZ109" s="244" t="s">
        <v>87</v>
      </c>
      <c r="BA109" s="245"/>
      <c r="BB109" s="245"/>
      <c r="BC109" s="245"/>
      <c r="BD109" s="246"/>
      <c r="BE109" s="246"/>
      <c r="BF109" s="246"/>
    </row>
    <row r="110" spans="1:58" x14ac:dyDescent="0.25">
      <c r="A110" s="196"/>
      <c r="B110" s="196"/>
      <c r="C110" s="196"/>
      <c r="D110" s="196"/>
      <c r="E110" s="196"/>
      <c r="F110" s="196"/>
      <c r="G110" s="196"/>
      <c r="H110" s="196"/>
      <c r="I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X110" s="196"/>
      <c r="Y110" s="196"/>
      <c r="Z110" s="196"/>
      <c r="AA110" s="196"/>
      <c r="AB110" s="196"/>
      <c r="AC110" s="196"/>
      <c r="AD110" s="196"/>
      <c r="AE110" s="196"/>
      <c r="AH110" s="353"/>
      <c r="AI110" s="353"/>
      <c r="AJ110" s="353"/>
      <c r="AK110" s="353"/>
      <c r="AL110" s="353"/>
      <c r="AM110" s="353"/>
      <c r="AN110" s="353"/>
      <c r="AQ110" s="196"/>
      <c r="AR110" s="196"/>
      <c r="AS110" s="196"/>
      <c r="AT110" s="196"/>
      <c r="AU110" s="196"/>
      <c r="AV110" s="196"/>
      <c r="AW110" s="196"/>
      <c r="AZ110" s="196"/>
      <c r="BA110" s="196"/>
      <c r="BB110" s="196"/>
      <c r="BC110" s="196"/>
      <c r="BF110" s="246"/>
    </row>
    <row r="111" spans="1:58" x14ac:dyDescent="0.25">
      <c r="A111" s="248" t="s">
        <v>10</v>
      </c>
      <c r="B111" s="249"/>
      <c r="C111" s="249"/>
      <c r="D111" s="249"/>
      <c r="E111" s="249"/>
      <c r="F111" s="249"/>
      <c r="G111" s="249"/>
      <c r="H111" s="249"/>
      <c r="I111" s="249"/>
      <c r="J111" s="250"/>
      <c r="L111" s="248" t="s">
        <v>64</v>
      </c>
      <c r="M111" s="248"/>
      <c r="N111" s="249"/>
      <c r="O111" s="249"/>
      <c r="P111" s="249"/>
      <c r="Q111" s="249"/>
      <c r="R111" s="249"/>
      <c r="S111" s="249"/>
      <c r="T111" s="249"/>
      <c r="U111" s="249"/>
      <c r="V111" s="249"/>
      <c r="X111" s="248" t="s">
        <v>65</v>
      </c>
      <c r="Y111" s="248"/>
      <c r="Z111" s="249"/>
      <c r="AA111" s="249"/>
      <c r="AB111" s="249"/>
      <c r="AC111" s="249"/>
      <c r="AD111" s="249"/>
      <c r="AE111" s="249"/>
      <c r="AF111" s="250"/>
      <c r="AH111" s="248" t="s">
        <v>66</v>
      </c>
      <c r="AI111" s="251"/>
      <c r="AJ111" s="251"/>
      <c r="AK111" s="251"/>
      <c r="AL111" s="251"/>
      <c r="AM111" s="251"/>
      <c r="AN111" s="251"/>
      <c r="AO111" s="250"/>
      <c r="AQ111" s="248" t="s">
        <v>67</v>
      </c>
      <c r="AR111" s="249"/>
      <c r="AS111" s="249"/>
      <c r="AT111" s="249"/>
      <c r="AU111" s="249"/>
      <c r="AV111" s="249"/>
      <c r="AW111" s="249"/>
      <c r="AX111" s="250"/>
      <c r="AZ111" s="248" t="s">
        <v>68</v>
      </c>
      <c r="BA111" s="249"/>
      <c r="BB111" s="249"/>
      <c r="BC111" s="249"/>
      <c r="BD111" s="250"/>
      <c r="BF111" s="246"/>
    </row>
    <row r="112" spans="1:58" x14ac:dyDescent="0.25">
      <c r="A112" s="564" t="s">
        <v>11</v>
      </c>
      <c r="B112" s="567" t="s">
        <v>76</v>
      </c>
      <c r="C112" s="252" t="s">
        <v>6</v>
      </c>
      <c r="D112" s="253" t="s">
        <v>13</v>
      </c>
      <c r="E112" s="569" t="s">
        <v>75</v>
      </c>
      <c r="F112" s="571" t="s">
        <v>18</v>
      </c>
      <c r="G112" s="253" t="s">
        <v>14</v>
      </c>
      <c r="H112" s="254" t="s">
        <v>15</v>
      </c>
      <c r="I112" s="253"/>
      <c r="J112" s="255" t="s">
        <v>16</v>
      </c>
      <c r="L112" s="564" t="s">
        <v>5</v>
      </c>
      <c r="M112" s="565" t="s">
        <v>217</v>
      </c>
      <c r="N112" s="564" t="s">
        <v>216</v>
      </c>
      <c r="O112" s="564" t="s">
        <v>6</v>
      </c>
      <c r="P112" s="564" t="s">
        <v>202</v>
      </c>
      <c r="Q112" s="565" t="s">
        <v>469</v>
      </c>
      <c r="R112" s="565" t="s">
        <v>470</v>
      </c>
      <c r="S112" s="564" t="s">
        <v>7</v>
      </c>
      <c r="T112" s="564" t="s">
        <v>26</v>
      </c>
      <c r="U112" s="557" t="s">
        <v>93</v>
      </c>
      <c r="V112" s="253" t="s">
        <v>16</v>
      </c>
      <c r="X112" s="564" t="s">
        <v>5</v>
      </c>
      <c r="Y112" s="565"/>
      <c r="Z112" s="564" t="s">
        <v>75</v>
      </c>
      <c r="AA112" s="564" t="s">
        <v>6</v>
      </c>
      <c r="AB112" s="253" t="s">
        <v>13</v>
      </c>
      <c r="AC112" s="258" t="s">
        <v>14</v>
      </c>
      <c r="AD112" s="564"/>
      <c r="AE112" s="557"/>
      <c r="AF112" s="359" t="s">
        <v>16</v>
      </c>
      <c r="AH112" s="561" t="s">
        <v>5</v>
      </c>
      <c r="AI112" s="561" t="s">
        <v>75</v>
      </c>
      <c r="AJ112" s="561" t="s">
        <v>6</v>
      </c>
      <c r="AK112" s="256" t="s">
        <v>13</v>
      </c>
      <c r="AL112" s="260" t="s">
        <v>14</v>
      </c>
      <c r="AM112" s="561"/>
      <c r="AN112" s="562"/>
      <c r="AO112" s="359" t="s">
        <v>16</v>
      </c>
      <c r="AQ112" s="564" t="s">
        <v>5</v>
      </c>
      <c r="AR112" s="564" t="s">
        <v>216</v>
      </c>
      <c r="AS112" s="564" t="s">
        <v>6</v>
      </c>
      <c r="AT112" s="253"/>
      <c r="AU112" s="258" t="s">
        <v>14</v>
      </c>
      <c r="AV112" s="564"/>
      <c r="AW112" s="557"/>
      <c r="AX112" s="359" t="s">
        <v>16</v>
      </c>
      <c r="AZ112" s="559"/>
      <c r="BA112" s="258" t="s">
        <v>14</v>
      </c>
      <c r="BB112" s="258" t="s">
        <v>33</v>
      </c>
      <c r="BC112" s="258"/>
      <c r="BD112" s="261" t="s">
        <v>16</v>
      </c>
      <c r="BF112" s="246"/>
    </row>
    <row r="113" spans="1:58" x14ac:dyDescent="0.25">
      <c r="A113" s="564"/>
      <c r="B113" s="568"/>
      <c r="C113" s="262" t="s">
        <v>9</v>
      </c>
      <c r="D113" s="263" t="s">
        <v>17</v>
      </c>
      <c r="E113" s="570"/>
      <c r="F113" s="572"/>
      <c r="G113" s="264" t="s">
        <v>19</v>
      </c>
      <c r="H113" s="265" t="s">
        <v>20</v>
      </c>
      <c r="I113" s="264"/>
      <c r="J113" s="266" t="s">
        <v>21</v>
      </c>
      <c r="L113" s="564"/>
      <c r="M113" s="566"/>
      <c r="N113" s="564"/>
      <c r="O113" s="564" t="s">
        <v>9</v>
      </c>
      <c r="P113" s="564" t="s">
        <v>27</v>
      </c>
      <c r="Q113" s="566"/>
      <c r="R113" s="566"/>
      <c r="S113" s="564" t="s">
        <v>28</v>
      </c>
      <c r="T113" s="564" t="s">
        <v>12</v>
      </c>
      <c r="U113" s="558" t="s">
        <v>29</v>
      </c>
      <c r="V113" s="264" t="s">
        <v>4</v>
      </c>
      <c r="X113" s="564"/>
      <c r="Y113" s="566"/>
      <c r="Z113" s="564"/>
      <c r="AA113" s="564" t="s">
        <v>9</v>
      </c>
      <c r="AB113" s="263" t="s">
        <v>17</v>
      </c>
      <c r="AC113" s="269" t="s">
        <v>19</v>
      </c>
      <c r="AD113" s="564"/>
      <c r="AE113" s="558"/>
      <c r="AF113" s="360" t="s">
        <v>4</v>
      </c>
      <c r="AH113" s="561"/>
      <c r="AI113" s="561"/>
      <c r="AJ113" s="561" t="s">
        <v>9</v>
      </c>
      <c r="AK113" s="271" t="s">
        <v>17</v>
      </c>
      <c r="AL113" s="272" t="s">
        <v>19</v>
      </c>
      <c r="AM113" s="561"/>
      <c r="AN113" s="563"/>
      <c r="AO113" s="360" t="s">
        <v>4</v>
      </c>
      <c r="AQ113" s="564"/>
      <c r="AR113" s="564"/>
      <c r="AS113" s="564" t="s">
        <v>9</v>
      </c>
      <c r="AT113" s="263"/>
      <c r="AU113" s="269"/>
      <c r="AV113" s="564"/>
      <c r="AW113" s="558"/>
      <c r="AX113" s="360" t="s">
        <v>4</v>
      </c>
      <c r="AZ113" s="560"/>
      <c r="BA113" s="269"/>
      <c r="BB113" s="269"/>
      <c r="BC113" s="269"/>
      <c r="BD113" s="361" t="s">
        <v>21</v>
      </c>
      <c r="BF113" s="246"/>
    </row>
    <row r="114" spans="1:58" x14ac:dyDescent="0.25">
      <c r="A114" s="275" t="s">
        <v>25</v>
      </c>
      <c r="B114" s="276" t="s">
        <v>77</v>
      </c>
      <c r="C114" s="277">
        <v>0</v>
      </c>
      <c r="D114" s="276">
        <v>272</v>
      </c>
      <c r="E114" s="362">
        <v>1</v>
      </c>
      <c r="F114" s="280">
        <f t="shared" ref="F114:F120" si="98">+D114*C114*E114</f>
        <v>0</v>
      </c>
      <c r="G114" s="400"/>
      <c r="H114" s="276" t="s">
        <v>22</v>
      </c>
      <c r="I114" s="276"/>
      <c r="J114" s="303">
        <f>+G114*F114</f>
        <v>0</v>
      </c>
      <c r="L114" s="282" t="s">
        <v>188</v>
      </c>
      <c r="M114" s="365">
        <f>'Maq Amort'!AA10</f>
        <v>6873.3788117726472</v>
      </c>
      <c r="N114" s="284">
        <f>1/2</f>
        <v>0.5</v>
      </c>
      <c r="O114" s="285">
        <v>1</v>
      </c>
      <c r="P114" s="286">
        <f t="shared" ref="P114:P115" si="99">M114</f>
        <v>6873.3788117726472</v>
      </c>
      <c r="Q114" s="286">
        <f t="shared" ref="Q114:Q115" si="100">P114*N114</f>
        <v>3436.6894058863236</v>
      </c>
      <c r="R114" s="286">
        <f t="shared" ref="R114:R115" si="101">Q114*O114</f>
        <v>3436.6894058863236</v>
      </c>
      <c r="S114" s="287">
        <v>4</v>
      </c>
      <c r="T114" s="403"/>
      <c r="U114" s="288">
        <f t="shared" ref="U114:U115" si="102">IF(T114="",0,(-12*PMT((T114/12),(S114*12),Q114)))</f>
        <v>0</v>
      </c>
      <c r="V114" s="289">
        <f>O114*U114</f>
        <v>0</v>
      </c>
      <c r="X114" s="282" t="s">
        <v>188</v>
      </c>
      <c r="Y114" s="365"/>
      <c r="Z114" s="291">
        <v>0.2</v>
      </c>
      <c r="AA114" s="285">
        <v>1</v>
      </c>
      <c r="AB114" s="292">
        <f>272/2</f>
        <v>136</v>
      </c>
      <c r="AC114" s="400"/>
      <c r="AD114" s="284"/>
      <c r="AE114" s="288"/>
      <c r="AF114" s="289">
        <f t="shared" ref="AF114:AF115" si="103">Z114*AA114*AB114*AC114</f>
        <v>0</v>
      </c>
      <c r="AH114" s="294" t="s">
        <v>188</v>
      </c>
      <c r="AI114" s="295">
        <f>Z114</f>
        <v>0.2</v>
      </c>
      <c r="AJ114" s="296">
        <v>1</v>
      </c>
      <c r="AK114" s="386">
        <f>AB114</f>
        <v>136</v>
      </c>
      <c r="AL114" s="405"/>
      <c r="AM114" s="363"/>
      <c r="AN114" s="364"/>
      <c r="AO114" s="289">
        <f t="shared" ref="AO114:AO115" si="104">AI114*AJ114*AK114*AL114</f>
        <v>0</v>
      </c>
      <c r="AQ114" s="282" t="s">
        <v>188</v>
      </c>
      <c r="AR114" s="284">
        <f>N114</f>
        <v>0.5</v>
      </c>
      <c r="AS114" s="285">
        <v>1</v>
      </c>
      <c r="AT114" s="278"/>
      <c r="AU114" s="400"/>
      <c r="AV114" s="284"/>
      <c r="AW114" s="288"/>
      <c r="AX114" s="289">
        <f t="shared" ref="AX114:AX115" si="105">AR114*AS114*AU114</f>
        <v>0</v>
      </c>
      <c r="AZ114" s="299" t="s">
        <v>214</v>
      </c>
      <c r="BA114" s="407"/>
      <c r="BB114" s="300">
        <f>C121</f>
        <v>0.4</v>
      </c>
      <c r="BC114" s="301"/>
      <c r="BD114" s="302">
        <f>BA114*BB114</f>
        <v>0</v>
      </c>
      <c r="BF114" s="246"/>
    </row>
    <row r="115" spans="1:58" x14ac:dyDescent="0.25">
      <c r="A115" s="275" t="s">
        <v>34</v>
      </c>
      <c r="B115" s="276" t="s">
        <v>77</v>
      </c>
      <c r="C115" s="277">
        <v>0.1</v>
      </c>
      <c r="D115" s="276">
        <v>272</v>
      </c>
      <c r="E115" s="362">
        <v>1</v>
      </c>
      <c r="F115" s="280">
        <f t="shared" si="98"/>
        <v>27.200000000000003</v>
      </c>
      <c r="G115" s="400"/>
      <c r="H115" s="276"/>
      <c r="I115" s="276"/>
      <c r="J115" s="303">
        <f>+G115*F115</f>
        <v>0</v>
      </c>
      <c r="L115" s="282" t="s">
        <v>189</v>
      </c>
      <c r="M115" s="365">
        <f>'Maq Amort'!AA11</f>
        <v>7356.4615737790155</v>
      </c>
      <c r="N115" s="284">
        <f>1/2</f>
        <v>0.5</v>
      </c>
      <c r="O115" s="285">
        <v>1</v>
      </c>
      <c r="P115" s="286">
        <f t="shared" si="99"/>
        <v>7356.4615737790155</v>
      </c>
      <c r="Q115" s="286">
        <f t="shared" si="100"/>
        <v>3678.2307868895077</v>
      </c>
      <c r="R115" s="286">
        <f t="shared" si="101"/>
        <v>3678.2307868895077</v>
      </c>
      <c r="S115" s="287">
        <v>4</v>
      </c>
      <c r="T115" s="403"/>
      <c r="U115" s="288">
        <f t="shared" si="102"/>
        <v>0</v>
      </c>
      <c r="V115" s="289">
        <f>O115*U115</f>
        <v>0</v>
      </c>
      <c r="X115" s="282" t="s">
        <v>189</v>
      </c>
      <c r="Y115" s="365"/>
      <c r="Z115" s="291">
        <v>0.2</v>
      </c>
      <c r="AA115" s="285">
        <v>1</v>
      </c>
      <c r="AB115" s="292">
        <f>272/2</f>
        <v>136</v>
      </c>
      <c r="AC115" s="400"/>
      <c r="AD115" s="284"/>
      <c r="AE115" s="288"/>
      <c r="AF115" s="289">
        <f t="shared" si="103"/>
        <v>0</v>
      </c>
      <c r="AH115" s="294" t="s">
        <v>189</v>
      </c>
      <c r="AI115" s="295">
        <f>Z115</f>
        <v>0.2</v>
      </c>
      <c r="AJ115" s="296">
        <v>1</v>
      </c>
      <c r="AK115" s="386">
        <f>AB115</f>
        <v>136</v>
      </c>
      <c r="AL115" s="405"/>
      <c r="AM115" s="363"/>
      <c r="AN115" s="364"/>
      <c r="AO115" s="289">
        <f t="shared" si="104"/>
        <v>0</v>
      </c>
      <c r="AQ115" s="282" t="s">
        <v>189</v>
      </c>
      <c r="AR115" s="284">
        <f>N115</f>
        <v>0.5</v>
      </c>
      <c r="AS115" s="285">
        <v>1</v>
      </c>
      <c r="AT115" s="278"/>
      <c r="AU115" s="400"/>
      <c r="AV115" s="284"/>
      <c r="AW115" s="288"/>
      <c r="AX115" s="289">
        <f t="shared" si="105"/>
        <v>0</v>
      </c>
      <c r="AZ115" s="299" t="s">
        <v>215</v>
      </c>
      <c r="BA115" s="407"/>
      <c r="BB115" s="300">
        <f>BB114</f>
        <v>0.4</v>
      </c>
      <c r="BC115" s="301"/>
      <c r="BD115" s="302">
        <f>BA115*BB115</f>
        <v>0</v>
      </c>
      <c r="BF115" s="246"/>
    </row>
    <row r="116" spans="1:58" x14ac:dyDescent="0.25">
      <c r="A116" s="275" t="s">
        <v>35</v>
      </c>
      <c r="B116" s="276" t="s">
        <v>77</v>
      </c>
      <c r="C116" s="277">
        <v>0.1</v>
      </c>
      <c r="D116" s="276">
        <v>272</v>
      </c>
      <c r="E116" s="362">
        <v>1</v>
      </c>
      <c r="F116" s="280">
        <f t="shared" si="98"/>
        <v>27.200000000000003</v>
      </c>
      <c r="G116" s="400"/>
      <c r="H116" s="276" t="s">
        <v>22</v>
      </c>
      <c r="I116" s="276"/>
      <c r="J116" s="303">
        <f t="shared" ref="J116:J120" si="106">+G116*F116</f>
        <v>0</v>
      </c>
      <c r="L116" s="317"/>
      <c r="M116" s="317"/>
      <c r="N116" s="384"/>
      <c r="O116" s="285"/>
      <c r="P116" s="286"/>
      <c r="Q116" s="286"/>
      <c r="R116" s="286"/>
      <c r="S116" s="287"/>
      <c r="T116" s="284"/>
      <c r="U116" s="288"/>
      <c r="V116" s="310"/>
      <c r="X116" s="317"/>
      <c r="Y116" s="317"/>
      <c r="Z116" s="384"/>
      <c r="AA116" s="285"/>
      <c r="AB116" s="286"/>
      <c r="AC116" s="287"/>
      <c r="AD116" s="284"/>
      <c r="AE116" s="288"/>
      <c r="AF116" s="310"/>
      <c r="AH116" s="294"/>
      <c r="AI116" s="295"/>
      <c r="AJ116" s="296"/>
      <c r="AK116" s="373"/>
      <c r="AL116" s="374"/>
      <c r="AM116" s="363"/>
      <c r="AN116" s="364"/>
      <c r="AO116" s="310"/>
      <c r="AQ116" s="317"/>
      <c r="AR116" s="384"/>
      <c r="AS116" s="285"/>
      <c r="AT116" s="286"/>
      <c r="AU116" s="287"/>
      <c r="AV116" s="284"/>
      <c r="AW116" s="288"/>
      <c r="AX116" s="310"/>
      <c r="AZ116" s="367" t="s">
        <v>228</v>
      </c>
      <c r="BA116" s="408"/>
      <c r="BB116" s="293">
        <v>1</v>
      </c>
      <c r="BC116" s="293"/>
      <c r="BD116" s="302">
        <f t="shared" ref="BD116:BD117" si="107">BA116*BB116</f>
        <v>0</v>
      </c>
      <c r="BF116" s="246"/>
    </row>
    <row r="117" spans="1:58" x14ac:dyDescent="0.25">
      <c r="A117" s="275" t="s">
        <v>36</v>
      </c>
      <c r="B117" s="276" t="s">
        <v>78</v>
      </c>
      <c r="C117" s="277">
        <v>0</v>
      </c>
      <c r="D117" s="276">
        <v>272</v>
      </c>
      <c r="E117" s="362">
        <v>1</v>
      </c>
      <c r="F117" s="280">
        <f t="shared" si="98"/>
        <v>0</v>
      </c>
      <c r="G117" s="400"/>
      <c r="H117" s="276" t="s">
        <v>22</v>
      </c>
      <c r="I117" s="276"/>
      <c r="J117" s="303">
        <f t="shared" si="106"/>
        <v>0</v>
      </c>
      <c r="L117" s="317"/>
      <c r="M117" s="317"/>
      <c r="N117" s="384"/>
      <c r="O117" s="285"/>
      <c r="P117" s="286"/>
      <c r="Q117" s="286"/>
      <c r="R117" s="286"/>
      <c r="S117" s="287"/>
      <c r="T117" s="284"/>
      <c r="U117" s="288"/>
      <c r="V117" s="310"/>
      <c r="X117" s="317"/>
      <c r="Y117" s="317"/>
      <c r="Z117" s="384"/>
      <c r="AA117" s="285"/>
      <c r="AB117" s="286"/>
      <c r="AC117" s="287"/>
      <c r="AD117" s="284"/>
      <c r="AE117" s="288"/>
      <c r="AF117" s="310"/>
      <c r="AH117" s="294"/>
      <c r="AI117" s="295"/>
      <c r="AJ117" s="296"/>
      <c r="AK117" s="373"/>
      <c r="AL117" s="374"/>
      <c r="AM117" s="363"/>
      <c r="AN117" s="364"/>
      <c r="AO117" s="310"/>
      <c r="AQ117" s="317"/>
      <c r="AR117" s="384"/>
      <c r="AS117" s="285"/>
      <c r="AT117" s="286"/>
      <c r="AU117" s="287"/>
      <c r="AV117" s="284"/>
      <c r="AW117" s="288"/>
      <c r="AX117" s="310"/>
      <c r="AZ117" s="308" t="s">
        <v>231</v>
      </c>
      <c r="BA117" s="408"/>
      <c r="BB117" s="293">
        <v>1</v>
      </c>
      <c r="BC117" s="293"/>
      <c r="BD117" s="302">
        <f t="shared" si="107"/>
        <v>0</v>
      </c>
      <c r="BF117" s="246"/>
    </row>
    <row r="118" spans="1:58" x14ac:dyDescent="0.25">
      <c r="A118" s="275" t="s">
        <v>37</v>
      </c>
      <c r="B118" s="276" t="s">
        <v>78</v>
      </c>
      <c r="C118" s="277">
        <v>0.1</v>
      </c>
      <c r="D118" s="276">
        <v>272</v>
      </c>
      <c r="E118" s="362">
        <v>1</v>
      </c>
      <c r="F118" s="280">
        <f t="shared" si="98"/>
        <v>27.200000000000003</v>
      </c>
      <c r="G118" s="400"/>
      <c r="H118" s="276" t="s">
        <v>22</v>
      </c>
      <c r="I118" s="276"/>
      <c r="J118" s="303">
        <f t="shared" si="106"/>
        <v>0</v>
      </c>
      <c r="L118" s="317"/>
      <c r="M118" s="317"/>
      <c r="N118" s="384"/>
      <c r="O118" s="285"/>
      <c r="P118" s="286"/>
      <c r="Q118" s="286"/>
      <c r="R118" s="286"/>
      <c r="S118" s="287"/>
      <c r="T118" s="284"/>
      <c r="U118" s="288"/>
      <c r="V118" s="310"/>
      <c r="X118" s="317"/>
      <c r="Y118" s="317"/>
      <c r="Z118" s="384"/>
      <c r="AA118" s="285"/>
      <c r="AB118" s="286"/>
      <c r="AC118" s="287"/>
      <c r="AD118" s="284"/>
      <c r="AE118" s="288"/>
      <c r="AF118" s="310"/>
      <c r="AH118" s="385"/>
      <c r="AI118" s="309"/>
      <c r="AJ118" s="296"/>
      <c r="AK118" s="373"/>
      <c r="AL118" s="374"/>
      <c r="AM118" s="363"/>
      <c r="AN118" s="364"/>
      <c r="AO118" s="310"/>
      <c r="AQ118" s="317"/>
      <c r="AR118" s="384"/>
      <c r="AS118" s="285"/>
      <c r="AT118" s="286"/>
      <c r="AU118" s="287"/>
      <c r="AV118" s="284"/>
      <c r="AW118" s="288"/>
      <c r="AX118" s="310"/>
      <c r="AZ118" s="318"/>
      <c r="BA118" s="293"/>
      <c r="BB118" s="293"/>
      <c r="BC118" s="293"/>
      <c r="BD118" s="315"/>
      <c r="BF118" s="246"/>
    </row>
    <row r="119" spans="1:58" x14ac:dyDescent="0.25">
      <c r="A119" s="275" t="s">
        <v>38</v>
      </c>
      <c r="B119" s="276" t="s">
        <v>78</v>
      </c>
      <c r="C119" s="277">
        <v>0.1</v>
      </c>
      <c r="D119" s="276">
        <v>272</v>
      </c>
      <c r="E119" s="362">
        <v>1</v>
      </c>
      <c r="F119" s="280">
        <f t="shared" si="98"/>
        <v>27.200000000000003</v>
      </c>
      <c r="G119" s="400"/>
      <c r="H119" s="276" t="s">
        <v>22</v>
      </c>
      <c r="I119" s="276"/>
      <c r="J119" s="303">
        <f t="shared" si="106"/>
        <v>0</v>
      </c>
      <c r="L119" s="317"/>
      <c r="M119" s="317"/>
      <c r="N119" s="384"/>
      <c r="O119" s="285"/>
      <c r="P119" s="286"/>
      <c r="Q119" s="286"/>
      <c r="R119" s="286"/>
      <c r="S119" s="287"/>
      <c r="T119" s="284"/>
      <c r="U119" s="288"/>
      <c r="V119" s="310"/>
      <c r="X119" s="317"/>
      <c r="Y119" s="317"/>
      <c r="Z119" s="384"/>
      <c r="AA119" s="285"/>
      <c r="AB119" s="286"/>
      <c r="AC119" s="287"/>
      <c r="AD119" s="284"/>
      <c r="AE119" s="288"/>
      <c r="AF119" s="310"/>
      <c r="AH119" s="385"/>
      <c r="AI119" s="309"/>
      <c r="AJ119" s="296"/>
      <c r="AK119" s="373"/>
      <c r="AL119" s="374"/>
      <c r="AM119" s="363"/>
      <c r="AN119" s="364"/>
      <c r="AO119" s="310"/>
      <c r="AQ119" s="317"/>
      <c r="AR119" s="384"/>
      <c r="AS119" s="285"/>
      <c r="AT119" s="286"/>
      <c r="AU119" s="287"/>
      <c r="AV119" s="284"/>
      <c r="AW119" s="288"/>
      <c r="AX119" s="310"/>
      <c r="AZ119" s="318"/>
      <c r="BA119" s="293"/>
      <c r="BB119" s="293"/>
      <c r="BC119" s="293"/>
      <c r="BD119" s="315"/>
      <c r="BF119" s="246"/>
    </row>
    <row r="120" spans="1:58" x14ac:dyDescent="0.25">
      <c r="A120" s="275" t="s">
        <v>39</v>
      </c>
      <c r="B120" s="276" t="s">
        <v>78</v>
      </c>
      <c r="C120" s="277">
        <v>0</v>
      </c>
      <c r="D120" s="276">
        <v>272</v>
      </c>
      <c r="E120" s="362">
        <v>1</v>
      </c>
      <c r="F120" s="280">
        <f t="shared" si="98"/>
        <v>0</v>
      </c>
      <c r="G120" s="400"/>
      <c r="H120" s="276" t="s">
        <v>22</v>
      </c>
      <c r="I120" s="276"/>
      <c r="J120" s="303">
        <f t="shared" si="106"/>
        <v>0</v>
      </c>
      <c r="L120" s="317"/>
      <c r="M120" s="317"/>
      <c r="N120" s="384"/>
      <c r="O120" s="285"/>
      <c r="P120" s="286"/>
      <c r="Q120" s="286"/>
      <c r="R120" s="286"/>
      <c r="S120" s="287"/>
      <c r="T120" s="284"/>
      <c r="U120" s="288"/>
      <c r="V120" s="310"/>
      <c r="X120" s="317"/>
      <c r="Y120" s="317"/>
      <c r="Z120" s="384"/>
      <c r="AA120" s="285"/>
      <c r="AB120" s="286"/>
      <c r="AC120" s="287"/>
      <c r="AD120" s="284"/>
      <c r="AE120" s="288"/>
      <c r="AF120" s="310"/>
      <c r="AH120" s="385"/>
      <c r="AI120" s="309"/>
      <c r="AJ120" s="296"/>
      <c r="AK120" s="373"/>
      <c r="AL120" s="374"/>
      <c r="AM120" s="363"/>
      <c r="AN120" s="364"/>
      <c r="AO120" s="310"/>
      <c r="AQ120" s="317"/>
      <c r="AR120" s="384"/>
      <c r="AS120" s="285"/>
      <c r="AT120" s="286"/>
      <c r="AU120" s="287"/>
      <c r="AV120" s="284"/>
      <c r="AW120" s="288"/>
      <c r="AX120" s="310"/>
      <c r="AZ120" s="318"/>
      <c r="BA120" s="293"/>
      <c r="BB120" s="293"/>
      <c r="BC120" s="293"/>
      <c r="BD120" s="315"/>
      <c r="BF120" s="246"/>
    </row>
    <row r="121" spans="1:58" x14ac:dyDescent="0.25">
      <c r="A121" s="196"/>
      <c r="B121" s="196"/>
      <c r="C121" s="331">
        <f>SUM(C114:C120)</f>
        <v>0.4</v>
      </c>
      <c r="D121" s="196"/>
      <c r="E121" s="196"/>
      <c r="F121" s="196"/>
      <c r="G121" s="196"/>
      <c r="H121" s="196"/>
      <c r="I121" s="333" t="s">
        <v>18</v>
      </c>
      <c r="J121" s="334">
        <f>SUM(J114:J120)</f>
        <v>0</v>
      </c>
      <c r="L121" s="196"/>
      <c r="M121" s="196"/>
      <c r="N121" s="196"/>
      <c r="O121" s="196"/>
      <c r="P121" s="526"/>
      <c r="Q121" s="526">
        <f>SUM(Q114:Q115)</f>
        <v>7114.9201927758313</v>
      </c>
      <c r="R121" s="526"/>
      <c r="S121" s="196"/>
      <c r="T121" s="196"/>
      <c r="U121" s="333" t="s">
        <v>18</v>
      </c>
      <c r="V121" s="334">
        <f>SUM(V114:V120)</f>
        <v>0</v>
      </c>
      <c r="X121" s="196"/>
      <c r="Y121" s="196"/>
      <c r="Z121" s="196"/>
      <c r="AA121" s="196"/>
      <c r="AB121" s="196"/>
      <c r="AC121" s="196"/>
      <c r="AD121" s="196"/>
      <c r="AE121" s="333" t="s">
        <v>18</v>
      </c>
      <c r="AF121" s="334">
        <f>SUM(AF114:AF120)</f>
        <v>0</v>
      </c>
      <c r="AH121" s="353"/>
      <c r="AI121" s="353"/>
      <c r="AJ121" s="353"/>
      <c r="AK121" s="353"/>
      <c r="AL121" s="353"/>
      <c r="AM121" s="353"/>
      <c r="AN121" s="375" t="s">
        <v>18</v>
      </c>
      <c r="AO121" s="334">
        <f>SUM(AO114:AO120)</f>
        <v>0</v>
      </c>
      <c r="AQ121" s="196"/>
      <c r="AR121" s="196"/>
      <c r="AS121" s="196"/>
      <c r="AT121" s="196"/>
      <c r="AU121" s="196"/>
      <c r="AV121" s="196"/>
      <c r="AW121" s="333" t="s">
        <v>18</v>
      </c>
      <c r="AX121" s="334">
        <f>SUM(AX114:AX120)</f>
        <v>0</v>
      </c>
      <c r="AZ121" s="196"/>
      <c r="BA121" s="196"/>
      <c r="BB121" s="196"/>
      <c r="BC121" s="346" t="s">
        <v>30</v>
      </c>
      <c r="BD121" s="347">
        <f>SUM(BD111:BD120)</f>
        <v>0</v>
      </c>
      <c r="BF121" s="348">
        <f>SUM(BD121,AX121,AO121,AF121,V121,J121)</f>
        <v>0</v>
      </c>
    </row>
    <row r="122" spans="1:58" x14ac:dyDescent="0.25">
      <c r="A122" s="196"/>
      <c r="B122" s="349"/>
      <c r="C122" s="350"/>
      <c r="D122" s="196"/>
      <c r="E122" s="196"/>
      <c r="F122" s="196"/>
      <c r="G122" s="196"/>
      <c r="H122" s="196"/>
      <c r="I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X122" s="196"/>
      <c r="Y122" s="196"/>
      <c r="Z122" s="196"/>
      <c r="AA122" s="196"/>
      <c r="AB122" s="196"/>
      <c r="AC122" s="196"/>
      <c r="AD122" s="196"/>
      <c r="AE122" s="196"/>
      <c r="AH122" s="353"/>
      <c r="AI122" s="353"/>
      <c r="AJ122" s="353"/>
      <c r="AK122" s="353"/>
      <c r="AL122" s="353"/>
      <c r="AM122" s="353"/>
      <c r="AN122" s="353"/>
      <c r="AQ122" s="196"/>
      <c r="AR122" s="196"/>
      <c r="AS122" s="196"/>
      <c r="AT122" s="196"/>
      <c r="AU122" s="196"/>
      <c r="AV122" s="196"/>
      <c r="AW122" s="196"/>
      <c r="AZ122" s="196"/>
      <c r="BA122" s="196"/>
      <c r="BB122" s="196"/>
      <c r="BC122" s="196"/>
    </row>
    <row r="123" spans="1:58" x14ac:dyDescent="0.25">
      <c r="A123" s="196"/>
      <c r="B123" s="349"/>
      <c r="C123" s="350"/>
      <c r="D123" s="196"/>
      <c r="E123" s="196"/>
      <c r="F123" s="196"/>
      <c r="G123" s="196"/>
      <c r="H123" s="196"/>
      <c r="I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X123" s="196"/>
      <c r="Y123" s="196"/>
      <c r="Z123" s="196"/>
      <c r="AA123" s="196"/>
      <c r="AB123" s="196"/>
      <c r="AC123" s="196"/>
      <c r="AD123" s="196"/>
      <c r="AE123" s="196"/>
      <c r="AH123" s="353"/>
      <c r="AI123" s="353"/>
      <c r="AJ123" s="353"/>
      <c r="AK123" s="353"/>
      <c r="AL123" s="353"/>
      <c r="AM123" s="353"/>
      <c r="AN123" s="353"/>
      <c r="AQ123" s="196"/>
      <c r="AR123" s="196"/>
      <c r="AS123" s="196"/>
      <c r="AT123" s="196"/>
      <c r="AU123" s="196"/>
      <c r="AV123" s="196"/>
      <c r="AW123" s="196"/>
      <c r="AZ123" s="196"/>
      <c r="BA123" s="196"/>
      <c r="BB123" s="196"/>
      <c r="BC123" s="196"/>
    </row>
    <row r="124" spans="1:58" x14ac:dyDescent="0.25">
      <c r="A124" s="244" t="s">
        <v>88</v>
      </c>
      <c r="B124" s="245"/>
      <c r="C124" s="245"/>
      <c r="D124" s="245"/>
      <c r="E124" s="245"/>
      <c r="F124" s="245"/>
      <c r="G124" s="245"/>
      <c r="H124" s="245"/>
      <c r="I124" s="245"/>
      <c r="J124" s="246"/>
      <c r="K124" s="246"/>
      <c r="L124" s="244" t="s">
        <v>88</v>
      </c>
      <c r="M124" s="244"/>
      <c r="N124" s="245"/>
      <c r="O124" s="245"/>
      <c r="P124" s="245"/>
      <c r="Q124" s="245"/>
      <c r="R124" s="245"/>
      <c r="S124" s="245"/>
      <c r="T124" s="245"/>
      <c r="U124" s="245"/>
      <c r="V124" s="246"/>
      <c r="W124" s="246"/>
      <c r="X124" s="244" t="s">
        <v>88</v>
      </c>
      <c r="Y124" s="244"/>
      <c r="Z124" s="245"/>
      <c r="AA124" s="245"/>
      <c r="AB124" s="245"/>
      <c r="AC124" s="245"/>
      <c r="AD124" s="245"/>
      <c r="AE124" s="245"/>
      <c r="AF124" s="246"/>
      <c r="AG124" s="246"/>
      <c r="AH124" s="244" t="s">
        <v>88</v>
      </c>
      <c r="AI124" s="354"/>
      <c r="AJ124" s="354"/>
      <c r="AK124" s="354"/>
      <c r="AL124" s="354"/>
      <c r="AM124" s="354"/>
      <c r="AN124" s="354"/>
      <c r="AO124" s="246"/>
      <c r="AP124" s="246"/>
      <c r="AQ124" s="244" t="s">
        <v>88</v>
      </c>
      <c r="AR124" s="245"/>
      <c r="AS124" s="245"/>
      <c r="AT124" s="245"/>
      <c r="AU124" s="245"/>
      <c r="AV124" s="245"/>
      <c r="AW124" s="245"/>
      <c r="AX124" s="246"/>
      <c r="AY124" s="246"/>
      <c r="AZ124" s="244" t="s">
        <v>88</v>
      </c>
      <c r="BA124" s="245"/>
      <c r="BB124" s="245"/>
      <c r="BC124" s="245"/>
      <c r="BD124" s="246"/>
      <c r="BE124" s="246"/>
      <c r="BF124" s="246"/>
    </row>
    <row r="125" spans="1:58" x14ac:dyDescent="0.25">
      <c r="A125" s="196"/>
      <c r="B125" s="196"/>
      <c r="C125" s="196"/>
      <c r="D125" s="196"/>
      <c r="E125" s="196"/>
      <c r="F125" s="196"/>
      <c r="G125" s="196"/>
      <c r="H125" s="196"/>
      <c r="I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X125" s="196"/>
      <c r="Y125" s="196"/>
      <c r="Z125" s="196"/>
      <c r="AA125" s="196"/>
      <c r="AB125" s="196"/>
      <c r="AC125" s="196"/>
      <c r="AD125" s="196"/>
      <c r="AE125" s="196"/>
      <c r="AH125" s="353"/>
      <c r="AI125" s="353"/>
      <c r="AJ125" s="353"/>
      <c r="AK125" s="353"/>
      <c r="AL125" s="353"/>
      <c r="AM125" s="353"/>
      <c r="AN125" s="353"/>
      <c r="AQ125" s="196"/>
      <c r="AR125" s="196"/>
      <c r="AS125" s="196"/>
      <c r="AT125" s="196"/>
      <c r="AU125" s="196"/>
      <c r="AV125" s="196"/>
      <c r="AW125" s="196"/>
      <c r="AZ125" s="196"/>
      <c r="BA125" s="196"/>
      <c r="BB125" s="196"/>
      <c r="BC125" s="196"/>
      <c r="BF125" s="246"/>
    </row>
    <row r="126" spans="1:58" x14ac:dyDescent="0.25">
      <c r="A126" s="248" t="s">
        <v>10</v>
      </c>
      <c r="B126" s="249"/>
      <c r="C126" s="249"/>
      <c r="D126" s="249"/>
      <c r="E126" s="249"/>
      <c r="F126" s="249"/>
      <c r="G126" s="249"/>
      <c r="H126" s="249"/>
      <c r="I126" s="249"/>
      <c r="J126" s="250"/>
      <c r="L126" s="248" t="s">
        <v>64</v>
      </c>
      <c r="M126" s="248"/>
      <c r="N126" s="249"/>
      <c r="O126" s="249"/>
      <c r="P126" s="249"/>
      <c r="Q126" s="249"/>
      <c r="R126" s="249"/>
      <c r="S126" s="249"/>
      <c r="T126" s="249"/>
      <c r="U126" s="249"/>
      <c r="V126" s="249"/>
      <c r="X126" s="248" t="s">
        <v>65</v>
      </c>
      <c r="Y126" s="248"/>
      <c r="Z126" s="249"/>
      <c r="AA126" s="249"/>
      <c r="AB126" s="249"/>
      <c r="AC126" s="249"/>
      <c r="AD126" s="249"/>
      <c r="AE126" s="249"/>
      <c r="AF126" s="250"/>
      <c r="AH126" s="248" t="s">
        <v>66</v>
      </c>
      <c r="AI126" s="251"/>
      <c r="AJ126" s="251"/>
      <c r="AK126" s="251"/>
      <c r="AL126" s="251"/>
      <c r="AM126" s="251"/>
      <c r="AN126" s="251"/>
      <c r="AO126" s="250"/>
      <c r="AQ126" s="248" t="s">
        <v>67</v>
      </c>
      <c r="AR126" s="249"/>
      <c r="AS126" s="249"/>
      <c r="AT126" s="249"/>
      <c r="AU126" s="249"/>
      <c r="AV126" s="249"/>
      <c r="AW126" s="249"/>
      <c r="AX126" s="250"/>
      <c r="AZ126" s="248" t="s">
        <v>68</v>
      </c>
      <c r="BA126" s="249"/>
      <c r="BB126" s="249"/>
      <c r="BC126" s="249"/>
      <c r="BD126" s="250"/>
      <c r="BF126" s="246"/>
    </row>
    <row r="127" spans="1:58" x14ac:dyDescent="0.25">
      <c r="A127" s="564" t="s">
        <v>11</v>
      </c>
      <c r="B127" s="567" t="s">
        <v>76</v>
      </c>
      <c r="C127" s="252" t="s">
        <v>6</v>
      </c>
      <c r="D127" s="253" t="s">
        <v>13</v>
      </c>
      <c r="E127" s="569" t="s">
        <v>75</v>
      </c>
      <c r="F127" s="571" t="s">
        <v>18</v>
      </c>
      <c r="G127" s="253" t="s">
        <v>14</v>
      </c>
      <c r="H127" s="254" t="s">
        <v>15</v>
      </c>
      <c r="I127" s="253"/>
      <c r="J127" s="255" t="s">
        <v>16</v>
      </c>
      <c r="L127" s="564" t="s">
        <v>5</v>
      </c>
      <c r="M127" s="565" t="s">
        <v>217</v>
      </c>
      <c r="N127" s="564" t="s">
        <v>216</v>
      </c>
      <c r="O127" s="564" t="s">
        <v>6</v>
      </c>
      <c r="P127" s="564" t="s">
        <v>202</v>
      </c>
      <c r="Q127" s="565" t="s">
        <v>469</v>
      </c>
      <c r="R127" s="565" t="s">
        <v>470</v>
      </c>
      <c r="S127" s="564" t="s">
        <v>7</v>
      </c>
      <c r="T127" s="564" t="s">
        <v>26</v>
      </c>
      <c r="U127" s="557" t="s">
        <v>93</v>
      </c>
      <c r="V127" s="253" t="s">
        <v>16</v>
      </c>
      <c r="X127" s="564" t="s">
        <v>5</v>
      </c>
      <c r="Y127" s="565"/>
      <c r="Z127" s="564" t="s">
        <v>75</v>
      </c>
      <c r="AA127" s="564" t="s">
        <v>6</v>
      </c>
      <c r="AB127" s="253" t="s">
        <v>13</v>
      </c>
      <c r="AC127" s="258" t="s">
        <v>14</v>
      </c>
      <c r="AD127" s="564"/>
      <c r="AE127" s="557"/>
      <c r="AF127" s="359" t="s">
        <v>16</v>
      </c>
      <c r="AH127" s="561" t="s">
        <v>5</v>
      </c>
      <c r="AI127" s="561" t="s">
        <v>75</v>
      </c>
      <c r="AJ127" s="561" t="s">
        <v>6</v>
      </c>
      <c r="AK127" s="256" t="s">
        <v>13</v>
      </c>
      <c r="AL127" s="260" t="s">
        <v>14</v>
      </c>
      <c r="AM127" s="561"/>
      <c r="AN127" s="562"/>
      <c r="AO127" s="359" t="s">
        <v>16</v>
      </c>
      <c r="AQ127" s="564" t="s">
        <v>5</v>
      </c>
      <c r="AR127" s="564" t="s">
        <v>216</v>
      </c>
      <c r="AS127" s="564" t="s">
        <v>6</v>
      </c>
      <c r="AT127" s="253"/>
      <c r="AU127" s="258" t="s">
        <v>14</v>
      </c>
      <c r="AV127" s="564"/>
      <c r="AW127" s="557"/>
      <c r="AX127" s="359" t="s">
        <v>16</v>
      </c>
      <c r="AZ127" s="559"/>
      <c r="BA127" s="258" t="s">
        <v>14</v>
      </c>
      <c r="BB127" s="258" t="s">
        <v>33</v>
      </c>
      <c r="BC127" s="258"/>
      <c r="BD127" s="261" t="s">
        <v>16</v>
      </c>
      <c r="BF127" s="246"/>
    </row>
    <row r="128" spans="1:58" x14ac:dyDescent="0.25">
      <c r="A128" s="564"/>
      <c r="B128" s="568"/>
      <c r="C128" s="262" t="s">
        <v>9</v>
      </c>
      <c r="D128" s="263" t="s">
        <v>17</v>
      </c>
      <c r="E128" s="570"/>
      <c r="F128" s="572"/>
      <c r="G128" s="264" t="s">
        <v>19</v>
      </c>
      <c r="H128" s="265" t="s">
        <v>20</v>
      </c>
      <c r="I128" s="264"/>
      <c r="J128" s="266" t="s">
        <v>21</v>
      </c>
      <c r="L128" s="564"/>
      <c r="M128" s="566"/>
      <c r="N128" s="564"/>
      <c r="O128" s="564" t="s">
        <v>9</v>
      </c>
      <c r="P128" s="564" t="s">
        <v>27</v>
      </c>
      <c r="Q128" s="566"/>
      <c r="R128" s="566"/>
      <c r="S128" s="564" t="s">
        <v>28</v>
      </c>
      <c r="T128" s="564" t="s">
        <v>12</v>
      </c>
      <c r="U128" s="558" t="s">
        <v>29</v>
      </c>
      <c r="V128" s="264" t="s">
        <v>4</v>
      </c>
      <c r="X128" s="564"/>
      <c r="Y128" s="566"/>
      <c r="Z128" s="564"/>
      <c r="AA128" s="564" t="s">
        <v>9</v>
      </c>
      <c r="AB128" s="263" t="s">
        <v>17</v>
      </c>
      <c r="AC128" s="269" t="s">
        <v>19</v>
      </c>
      <c r="AD128" s="564"/>
      <c r="AE128" s="558"/>
      <c r="AF128" s="360" t="s">
        <v>4</v>
      </c>
      <c r="AH128" s="561"/>
      <c r="AI128" s="561"/>
      <c r="AJ128" s="561" t="s">
        <v>9</v>
      </c>
      <c r="AK128" s="271" t="s">
        <v>17</v>
      </c>
      <c r="AL128" s="272" t="s">
        <v>19</v>
      </c>
      <c r="AM128" s="561"/>
      <c r="AN128" s="563"/>
      <c r="AO128" s="360" t="s">
        <v>4</v>
      </c>
      <c r="AQ128" s="564"/>
      <c r="AR128" s="564"/>
      <c r="AS128" s="564" t="s">
        <v>9</v>
      </c>
      <c r="AT128" s="263"/>
      <c r="AU128" s="269"/>
      <c r="AV128" s="564"/>
      <c r="AW128" s="558"/>
      <c r="AX128" s="360" t="s">
        <v>4</v>
      </c>
      <c r="AZ128" s="560"/>
      <c r="BA128" s="269"/>
      <c r="BB128" s="269"/>
      <c r="BC128" s="269"/>
      <c r="BD128" s="361" t="s">
        <v>21</v>
      </c>
      <c r="BF128" s="246"/>
    </row>
    <row r="129" spans="1:58" x14ac:dyDescent="0.25">
      <c r="A129" s="275" t="s">
        <v>25</v>
      </c>
      <c r="B129" s="276" t="s">
        <v>77</v>
      </c>
      <c r="C129" s="277">
        <v>0.1</v>
      </c>
      <c r="D129" s="276">
        <v>272</v>
      </c>
      <c r="E129" s="362">
        <v>1</v>
      </c>
      <c r="F129" s="280">
        <f t="shared" ref="F129:F135" si="108">+D129*C129*E129</f>
        <v>27.200000000000003</v>
      </c>
      <c r="G129" s="400"/>
      <c r="H129" s="276" t="s">
        <v>22</v>
      </c>
      <c r="I129" s="276"/>
      <c r="J129" s="303">
        <f>+G129*F129</f>
        <v>0</v>
      </c>
      <c r="L129" s="282" t="s">
        <v>190</v>
      </c>
      <c r="M129" s="365">
        <f>M10</f>
        <v>10786.78183370264</v>
      </c>
      <c r="N129" s="284">
        <f>1/6</f>
        <v>0.16666666666666666</v>
      </c>
      <c r="O129" s="285">
        <v>1</v>
      </c>
      <c r="P129" s="286">
        <f t="shared" ref="P129:P130" si="109">M129</f>
        <v>10786.78183370264</v>
      </c>
      <c r="Q129" s="286">
        <f t="shared" ref="Q129:R131" si="110">P129*N129</f>
        <v>1797.7969722837734</v>
      </c>
      <c r="R129" s="286">
        <f t="shared" si="110"/>
        <v>1797.7969722837734</v>
      </c>
      <c r="S129" s="287">
        <v>4</v>
      </c>
      <c r="T129" s="403"/>
      <c r="U129" s="288">
        <f t="shared" ref="U129:U130" si="111">IF(T129="",0,(-12*PMT((T129/12),(S129*12),Q129)))</f>
        <v>0</v>
      </c>
      <c r="V129" s="289">
        <f>O129*U129</f>
        <v>0</v>
      </c>
      <c r="X129" s="282" t="s">
        <v>190</v>
      </c>
      <c r="Y129" s="365"/>
      <c r="Z129" s="291">
        <v>0.4</v>
      </c>
      <c r="AA129" s="285">
        <v>1</v>
      </c>
      <c r="AB129" s="382">
        <f>272/6</f>
        <v>45.333333333333336</v>
      </c>
      <c r="AC129" s="404"/>
      <c r="AD129" s="284"/>
      <c r="AE129" s="288"/>
      <c r="AF129" s="289">
        <f t="shared" ref="AF129:AF131" si="112">Z129*AA129*AB129*AC129</f>
        <v>0</v>
      </c>
      <c r="AH129" s="294" t="s">
        <v>190</v>
      </c>
      <c r="AI129" s="295">
        <f>Z129</f>
        <v>0.4</v>
      </c>
      <c r="AJ129" s="296">
        <v>1</v>
      </c>
      <c r="AK129" s="386">
        <f>AB129</f>
        <v>45.333333333333336</v>
      </c>
      <c r="AL129" s="406"/>
      <c r="AM129" s="363"/>
      <c r="AN129" s="364"/>
      <c r="AO129" s="289">
        <f t="shared" ref="AO129:AO131" si="113">AI129*AJ129*AK129*AL129</f>
        <v>0</v>
      </c>
      <c r="AQ129" s="282" t="s">
        <v>190</v>
      </c>
      <c r="AR129" s="284">
        <f>N129</f>
        <v>0.16666666666666666</v>
      </c>
      <c r="AS129" s="285">
        <v>1</v>
      </c>
      <c r="AT129" s="278"/>
      <c r="AU129" s="404"/>
      <c r="AV129" s="284"/>
      <c r="AW129" s="288"/>
      <c r="AX129" s="289">
        <f t="shared" ref="AX129:AX131" si="114">AR129*AS129*AU129</f>
        <v>0</v>
      </c>
      <c r="AZ129" s="299" t="s">
        <v>214</v>
      </c>
      <c r="BA129" s="407"/>
      <c r="BB129" s="392">
        <f>C136</f>
        <v>1.4</v>
      </c>
      <c r="BC129" s="301"/>
      <c r="BD129" s="302">
        <f>BA129*BB129</f>
        <v>0</v>
      </c>
      <c r="BF129" s="246"/>
    </row>
    <row r="130" spans="1:58" x14ac:dyDescent="0.25">
      <c r="A130" s="275" t="s">
        <v>34</v>
      </c>
      <c r="B130" s="276" t="s">
        <v>77</v>
      </c>
      <c r="C130" s="277">
        <v>0</v>
      </c>
      <c r="D130" s="276">
        <v>272</v>
      </c>
      <c r="E130" s="362">
        <v>1</v>
      </c>
      <c r="F130" s="280">
        <f t="shared" si="108"/>
        <v>0</v>
      </c>
      <c r="G130" s="400"/>
      <c r="H130" s="276"/>
      <c r="I130" s="276"/>
      <c r="J130" s="303">
        <f>+G130*F130</f>
        <v>0</v>
      </c>
      <c r="L130" s="282" t="s">
        <v>191</v>
      </c>
      <c r="M130" s="365">
        <f>M11</f>
        <v>10371.291162134745</v>
      </c>
      <c r="N130" s="284">
        <f>1/6</f>
        <v>0.16666666666666666</v>
      </c>
      <c r="O130" s="285">
        <v>1</v>
      </c>
      <c r="P130" s="286">
        <f t="shared" si="109"/>
        <v>10371.291162134745</v>
      </c>
      <c r="Q130" s="286">
        <f t="shared" si="110"/>
        <v>1728.5485270224574</v>
      </c>
      <c r="R130" s="286">
        <f t="shared" si="110"/>
        <v>1728.5485270224574</v>
      </c>
      <c r="S130" s="287">
        <v>4</v>
      </c>
      <c r="T130" s="403"/>
      <c r="U130" s="288">
        <f t="shared" si="111"/>
        <v>0</v>
      </c>
      <c r="V130" s="289">
        <f t="shared" ref="V130:V131" si="115">O130*U130</f>
        <v>0</v>
      </c>
      <c r="X130" s="282" t="s">
        <v>191</v>
      </c>
      <c r="Y130" s="365"/>
      <c r="Z130" s="291">
        <v>0.4</v>
      </c>
      <c r="AA130" s="285">
        <v>1</v>
      </c>
      <c r="AB130" s="382">
        <f>272/6</f>
        <v>45.333333333333336</v>
      </c>
      <c r="AC130" s="404"/>
      <c r="AD130" s="284"/>
      <c r="AE130" s="288"/>
      <c r="AF130" s="289">
        <f t="shared" si="112"/>
        <v>0</v>
      </c>
      <c r="AH130" s="294" t="s">
        <v>191</v>
      </c>
      <c r="AI130" s="295">
        <f>Z130</f>
        <v>0.4</v>
      </c>
      <c r="AJ130" s="296">
        <v>1</v>
      </c>
      <c r="AK130" s="386">
        <f t="shared" ref="AK130:AK131" si="116">AB130</f>
        <v>45.333333333333336</v>
      </c>
      <c r="AL130" s="406"/>
      <c r="AM130" s="363"/>
      <c r="AN130" s="364"/>
      <c r="AO130" s="289">
        <f t="shared" si="113"/>
        <v>0</v>
      </c>
      <c r="AQ130" s="282" t="s">
        <v>191</v>
      </c>
      <c r="AR130" s="284">
        <f t="shared" ref="AR130:AR131" si="117">N130</f>
        <v>0.16666666666666666</v>
      </c>
      <c r="AS130" s="285">
        <v>1</v>
      </c>
      <c r="AT130" s="278"/>
      <c r="AU130" s="404"/>
      <c r="AV130" s="284"/>
      <c r="AW130" s="288"/>
      <c r="AX130" s="289">
        <f t="shared" si="114"/>
        <v>0</v>
      </c>
      <c r="AZ130" s="299" t="s">
        <v>215</v>
      </c>
      <c r="BA130" s="407"/>
      <c r="BB130" s="392">
        <f>BB129</f>
        <v>1.4</v>
      </c>
      <c r="BC130" s="301"/>
      <c r="BD130" s="302">
        <f>BA130*BB130</f>
        <v>0</v>
      </c>
      <c r="BF130" s="246"/>
    </row>
    <row r="131" spans="1:58" x14ac:dyDescent="0.25">
      <c r="A131" s="275" t="s">
        <v>35</v>
      </c>
      <c r="B131" s="276" t="s">
        <v>77</v>
      </c>
      <c r="C131" s="277">
        <v>0</v>
      </c>
      <c r="D131" s="276">
        <v>272</v>
      </c>
      <c r="E131" s="362">
        <v>1</v>
      </c>
      <c r="F131" s="280">
        <f t="shared" si="108"/>
        <v>0</v>
      </c>
      <c r="G131" s="400"/>
      <c r="H131" s="276" t="s">
        <v>22</v>
      </c>
      <c r="I131" s="276"/>
      <c r="J131" s="303">
        <f t="shared" ref="J131:J135" si="118">+G131*F131</f>
        <v>0</v>
      </c>
      <c r="L131" s="282" t="s">
        <v>255</v>
      </c>
      <c r="M131" s="366"/>
      <c r="N131" s="284">
        <f>1/4</f>
        <v>0.25</v>
      </c>
      <c r="O131" s="285">
        <v>1</v>
      </c>
      <c r="P131" s="402"/>
      <c r="Q131" s="527">
        <f t="shared" si="110"/>
        <v>0</v>
      </c>
      <c r="R131" s="286">
        <f t="shared" si="110"/>
        <v>0</v>
      </c>
      <c r="S131" s="287">
        <v>4</v>
      </c>
      <c r="T131" s="403"/>
      <c r="U131" s="288">
        <f t="shared" ref="U131" si="119">(-12*PMT((T131/12),(S131*12),Q131))</f>
        <v>0</v>
      </c>
      <c r="V131" s="289">
        <f t="shared" si="115"/>
        <v>0</v>
      </c>
      <c r="X131" s="282" t="s">
        <v>255</v>
      </c>
      <c r="Y131" s="366"/>
      <c r="Z131" s="291">
        <v>0.3</v>
      </c>
      <c r="AA131" s="285">
        <v>1</v>
      </c>
      <c r="AB131" s="382">
        <f>272/4</f>
        <v>68</v>
      </c>
      <c r="AC131" s="400"/>
      <c r="AD131" s="284"/>
      <c r="AE131" s="288"/>
      <c r="AF131" s="289">
        <f t="shared" si="112"/>
        <v>0</v>
      </c>
      <c r="AH131" s="294" t="str">
        <f>X131</f>
        <v>Camió caixa oberta amb bolquet i grua</v>
      </c>
      <c r="AI131" s="295">
        <f>Z131</f>
        <v>0.3</v>
      </c>
      <c r="AJ131" s="296">
        <v>1</v>
      </c>
      <c r="AK131" s="386">
        <f t="shared" si="116"/>
        <v>68</v>
      </c>
      <c r="AL131" s="405"/>
      <c r="AM131" s="363"/>
      <c r="AN131" s="364"/>
      <c r="AO131" s="289">
        <f t="shared" si="113"/>
        <v>0</v>
      </c>
      <c r="AQ131" s="282" t="str">
        <f>AH131</f>
        <v>Camió caixa oberta amb bolquet i grua</v>
      </c>
      <c r="AR131" s="284">
        <f t="shared" si="117"/>
        <v>0.25</v>
      </c>
      <c r="AS131" s="285">
        <v>1</v>
      </c>
      <c r="AT131" s="278"/>
      <c r="AU131" s="400"/>
      <c r="AV131" s="284"/>
      <c r="AW131" s="288"/>
      <c r="AX131" s="289">
        <f t="shared" si="114"/>
        <v>0</v>
      </c>
      <c r="AZ131" s="305" t="s">
        <v>234</v>
      </c>
      <c r="BA131" s="407"/>
      <c r="BB131" s="312">
        <v>1</v>
      </c>
      <c r="BC131" s="301"/>
      <c r="BD131" s="302">
        <f>BA131*BB131</f>
        <v>0</v>
      </c>
      <c r="BF131" s="246"/>
    </row>
    <row r="132" spans="1:58" x14ac:dyDescent="0.25">
      <c r="A132" s="275" t="s">
        <v>36</v>
      </c>
      <c r="B132" s="276" t="s">
        <v>78</v>
      </c>
      <c r="C132" s="277">
        <v>0</v>
      </c>
      <c r="D132" s="276">
        <v>272</v>
      </c>
      <c r="E132" s="362">
        <v>1</v>
      </c>
      <c r="F132" s="280">
        <f t="shared" si="108"/>
        <v>0</v>
      </c>
      <c r="G132" s="400"/>
      <c r="H132" s="276" t="s">
        <v>22</v>
      </c>
      <c r="I132" s="276"/>
      <c r="J132" s="303">
        <f t="shared" si="118"/>
        <v>0</v>
      </c>
      <c r="L132" s="317"/>
      <c r="M132" s="317"/>
      <c r="N132" s="384"/>
      <c r="O132" s="285"/>
      <c r="P132" s="286"/>
      <c r="Q132" s="286"/>
      <c r="R132" s="286"/>
      <c r="S132" s="287"/>
      <c r="T132" s="284"/>
      <c r="U132" s="288"/>
      <c r="V132" s="310"/>
      <c r="X132" s="317"/>
      <c r="Y132" s="317"/>
      <c r="Z132" s="384"/>
      <c r="AA132" s="285"/>
      <c r="AB132" s="286"/>
      <c r="AC132" s="287"/>
      <c r="AD132" s="284"/>
      <c r="AE132" s="288"/>
      <c r="AF132" s="310"/>
      <c r="AH132" s="294"/>
      <c r="AI132" s="295"/>
      <c r="AJ132" s="296"/>
      <c r="AK132" s="373"/>
      <c r="AL132" s="374"/>
      <c r="AM132" s="363"/>
      <c r="AN132" s="364"/>
      <c r="AO132" s="310"/>
      <c r="AQ132" s="317"/>
      <c r="AR132" s="384"/>
      <c r="AS132" s="285"/>
      <c r="AT132" s="286"/>
      <c r="AU132" s="287"/>
      <c r="AV132" s="284"/>
      <c r="AW132" s="288"/>
      <c r="AX132" s="310"/>
      <c r="AZ132" s="367"/>
      <c r="BA132" s="293"/>
      <c r="BB132" s="293"/>
      <c r="BC132" s="293"/>
      <c r="BD132" s="315"/>
      <c r="BF132" s="246"/>
    </row>
    <row r="133" spans="1:58" x14ac:dyDescent="0.25">
      <c r="A133" s="275" t="s">
        <v>37</v>
      </c>
      <c r="B133" s="276" t="s">
        <v>78</v>
      </c>
      <c r="C133" s="277">
        <v>0.5</v>
      </c>
      <c r="D133" s="276">
        <v>272</v>
      </c>
      <c r="E133" s="362">
        <v>1</v>
      </c>
      <c r="F133" s="280">
        <f t="shared" si="108"/>
        <v>136</v>
      </c>
      <c r="G133" s="400"/>
      <c r="H133" s="276" t="s">
        <v>22</v>
      </c>
      <c r="I133" s="276"/>
      <c r="J133" s="303">
        <f t="shared" si="118"/>
        <v>0</v>
      </c>
      <c r="L133" s="317"/>
      <c r="M133" s="317"/>
      <c r="N133" s="384"/>
      <c r="O133" s="285"/>
      <c r="P133" s="286"/>
      <c r="Q133" s="286"/>
      <c r="R133" s="286"/>
      <c r="S133" s="287"/>
      <c r="T133" s="284"/>
      <c r="U133" s="288"/>
      <c r="V133" s="310"/>
      <c r="X133" s="317"/>
      <c r="Y133" s="317"/>
      <c r="Z133" s="384"/>
      <c r="AA133" s="285"/>
      <c r="AB133" s="286"/>
      <c r="AC133" s="287"/>
      <c r="AD133" s="284"/>
      <c r="AE133" s="288"/>
      <c r="AF133" s="310"/>
      <c r="AH133" s="385"/>
      <c r="AI133" s="309"/>
      <c r="AJ133" s="296"/>
      <c r="AK133" s="373"/>
      <c r="AL133" s="374"/>
      <c r="AM133" s="363"/>
      <c r="AN133" s="364"/>
      <c r="AO133" s="310"/>
      <c r="AQ133" s="317"/>
      <c r="AR133" s="384"/>
      <c r="AS133" s="285"/>
      <c r="AT133" s="286"/>
      <c r="AU133" s="287"/>
      <c r="AV133" s="284"/>
      <c r="AW133" s="288"/>
      <c r="AX133" s="310"/>
      <c r="AZ133" s="318"/>
      <c r="BA133" s="293"/>
      <c r="BB133" s="293"/>
      <c r="BC133" s="293"/>
      <c r="BD133" s="315"/>
      <c r="BF133" s="246"/>
    </row>
    <row r="134" spans="1:58" x14ac:dyDescent="0.25">
      <c r="A134" s="275" t="s">
        <v>38</v>
      </c>
      <c r="B134" s="276" t="s">
        <v>78</v>
      </c>
      <c r="C134" s="277">
        <v>0.4</v>
      </c>
      <c r="D134" s="276">
        <v>272</v>
      </c>
      <c r="E134" s="362">
        <v>1</v>
      </c>
      <c r="F134" s="280">
        <f t="shared" si="108"/>
        <v>108.80000000000001</v>
      </c>
      <c r="G134" s="400"/>
      <c r="H134" s="276" t="s">
        <v>22</v>
      </c>
      <c r="I134" s="276"/>
      <c r="J134" s="303">
        <f t="shared" si="118"/>
        <v>0</v>
      </c>
      <c r="L134" s="317"/>
      <c r="M134" s="317"/>
      <c r="N134" s="384"/>
      <c r="O134" s="285"/>
      <c r="P134" s="286"/>
      <c r="Q134" s="286"/>
      <c r="R134" s="286"/>
      <c r="S134" s="287"/>
      <c r="T134" s="284"/>
      <c r="U134" s="288"/>
      <c r="V134" s="310"/>
      <c r="X134" s="317"/>
      <c r="Y134" s="317"/>
      <c r="Z134" s="384"/>
      <c r="AA134" s="285"/>
      <c r="AB134" s="286"/>
      <c r="AC134" s="287"/>
      <c r="AD134" s="284"/>
      <c r="AE134" s="288"/>
      <c r="AF134" s="310"/>
      <c r="AH134" s="385"/>
      <c r="AI134" s="309"/>
      <c r="AJ134" s="296"/>
      <c r="AK134" s="373"/>
      <c r="AL134" s="374"/>
      <c r="AM134" s="363"/>
      <c r="AN134" s="364"/>
      <c r="AO134" s="310"/>
      <c r="AQ134" s="317"/>
      <c r="AR134" s="384"/>
      <c r="AS134" s="285"/>
      <c r="AT134" s="286"/>
      <c r="AU134" s="287"/>
      <c r="AV134" s="284"/>
      <c r="AW134" s="288"/>
      <c r="AX134" s="310"/>
      <c r="AZ134" s="318"/>
      <c r="BA134" s="293"/>
      <c r="BB134" s="293"/>
      <c r="BC134" s="293"/>
      <c r="BD134" s="315"/>
      <c r="BF134" s="246"/>
    </row>
    <row r="135" spans="1:58" x14ac:dyDescent="0.25">
      <c r="A135" s="275" t="s">
        <v>39</v>
      </c>
      <c r="B135" s="276" t="s">
        <v>78</v>
      </c>
      <c r="C135" s="277">
        <v>0.4</v>
      </c>
      <c r="D135" s="276">
        <v>272</v>
      </c>
      <c r="E135" s="362">
        <v>1</v>
      </c>
      <c r="F135" s="280">
        <f t="shared" si="108"/>
        <v>108.80000000000001</v>
      </c>
      <c r="G135" s="400"/>
      <c r="H135" s="276" t="s">
        <v>22</v>
      </c>
      <c r="I135" s="276"/>
      <c r="J135" s="303">
        <f t="shared" si="118"/>
        <v>0</v>
      </c>
      <c r="L135" s="317"/>
      <c r="M135" s="317"/>
      <c r="N135" s="384"/>
      <c r="O135" s="285"/>
      <c r="P135" s="286"/>
      <c r="Q135" s="286"/>
      <c r="R135" s="286"/>
      <c r="S135" s="287"/>
      <c r="T135" s="284"/>
      <c r="U135" s="288"/>
      <c r="V135" s="310"/>
      <c r="X135" s="317"/>
      <c r="Y135" s="317"/>
      <c r="Z135" s="384"/>
      <c r="AA135" s="285"/>
      <c r="AB135" s="286"/>
      <c r="AC135" s="287"/>
      <c r="AD135" s="284"/>
      <c r="AE135" s="288"/>
      <c r="AF135" s="310"/>
      <c r="AH135" s="385"/>
      <c r="AI135" s="309"/>
      <c r="AJ135" s="296"/>
      <c r="AK135" s="373"/>
      <c r="AL135" s="374"/>
      <c r="AM135" s="363"/>
      <c r="AN135" s="364"/>
      <c r="AO135" s="310"/>
      <c r="AQ135" s="317"/>
      <c r="AR135" s="384"/>
      <c r="AS135" s="285"/>
      <c r="AT135" s="286"/>
      <c r="AU135" s="287"/>
      <c r="AV135" s="284"/>
      <c r="AW135" s="288"/>
      <c r="AX135" s="310"/>
      <c r="AZ135" s="318"/>
      <c r="BA135" s="293"/>
      <c r="BB135" s="293"/>
      <c r="BC135" s="293"/>
      <c r="BD135" s="315"/>
      <c r="BF135" s="246"/>
    </row>
    <row r="136" spans="1:58" x14ac:dyDescent="0.25">
      <c r="A136" s="196"/>
      <c r="B136" s="196"/>
      <c r="C136" s="331">
        <f>SUM(C129:C135)</f>
        <v>1.4</v>
      </c>
      <c r="D136" s="196"/>
      <c r="E136" s="196"/>
      <c r="F136" s="196"/>
      <c r="G136" s="247"/>
      <c r="H136" s="196"/>
      <c r="I136" s="333" t="s">
        <v>18</v>
      </c>
      <c r="J136" s="334">
        <f>SUM(J129:J135)</f>
        <v>0</v>
      </c>
      <c r="L136" s="196"/>
      <c r="M136" s="196"/>
      <c r="N136" s="196"/>
      <c r="O136" s="196"/>
      <c r="P136" s="526"/>
      <c r="Q136" s="526">
        <f>SUM(Q129:Q130)</f>
        <v>3526.3454993062305</v>
      </c>
      <c r="R136" s="526"/>
      <c r="S136" s="196"/>
      <c r="T136" s="196"/>
      <c r="U136" s="333" t="s">
        <v>18</v>
      </c>
      <c r="V136" s="334">
        <f>SUM(V129:V135)</f>
        <v>0</v>
      </c>
      <c r="X136" s="196"/>
      <c r="Y136" s="196"/>
      <c r="Z136" s="196"/>
      <c r="AA136" s="196"/>
      <c r="AB136" s="196"/>
      <c r="AC136" s="196"/>
      <c r="AD136" s="196"/>
      <c r="AE136" s="333" t="s">
        <v>18</v>
      </c>
      <c r="AF136" s="334">
        <f>SUM(AF129:AF135)</f>
        <v>0</v>
      </c>
      <c r="AH136" s="353"/>
      <c r="AI136" s="353"/>
      <c r="AJ136" s="353"/>
      <c r="AK136" s="353"/>
      <c r="AL136" s="353"/>
      <c r="AM136" s="353"/>
      <c r="AN136" s="375" t="s">
        <v>18</v>
      </c>
      <c r="AO136" s="334">
        <f>SUM(AO129:AO135)</f>
        <v>0</v>
      </c>
      <c r="AQ136" s="196"/>
      <c r="AR136" s="196"/>
      <c r="AS136" s="196"/>
      <c r="AT136" s="196"/>
      <c r="AU136" s="196"/>
      <c r="AV136" s="196"/>
      <c r="AW136" s="333" t="s">
        <v>18</v>
      </c>
      <c r="AX136" s="334">
        <f>SUM(AX129:AX135)</f>
        <v>0</v>
      </c>
      <c r="AZ136" s="196"/>
      <c r="BA136" s="196"/>
      <c r="BB136" s="196"/>
      <c r="BC136" s="346" t="s">
        <v>30</v>
      </c>
      <c r="BD136" s="347">
        <f>SUM(BD126:BD135)</f>
        <v>0</v>
      </c>
      <c r="BF136" s="348">
        <f>SUM(BD136,AX136,AO136,AF136,V136,J136)</f>
        <v>0</v>
      </c>
    </row>
    <row r="137" spans="1:58" x14ac:dyDescent="0.25">
      <c r="A137" s="196"/>
      <c r="B137" s="349"/>
      <c r="C137" s="350"/>
      <c r="D137" s="196"/>
      <c r="E137" s="196"/>
      <c r="F137" s="196"/>
      <c r="G137" s="196"/>
      <c r="H137" s="196"/>
      <c r="I137" s="196"/>
      <c r="L137" s="196"/>
      <c r="M137" s="196"/>
      <c r="N137" s="196"/>
      <c r="O137" s="196"/>
      <c r="P137" s="526"/>
      <c r="Q137" s="526">
        <f>SUM(Q131)</f>
        <v>0</v>
      </c>
      <c r="R137" s="526">
        <f>SUM(R131)</f>
        <v>0</v>
      </c>
      <c r="S137" s="196"/>
      <c r="T137" s="196"/>
      <c r="U137" s="196"/>
      <c r="X137" s="196"/>
      <c r="Y137" s="196"/>
      <c r="Z137" s="196"/>
      <c r="AA137" s="196"/>
      <c r="AB137" s="196"/>
      <c r="AC137" s="196"/>
      <c r="AD137" s="196"/>
      <c r="AE137" s="196"/>
      <c r="AH137" s="353"/>
      <c r="AI137" s="353"/>
      <c r="AJ137" s="353"/>
      <c r="AK137" s="353"/>
      <c r="AL137" s="353"/>
      <c r="AM137" s="353"/>
      <c r="AN137" s="353"/>
      <c r="AQ137" s="196"/>
      <c r="AR137" s="196"/>
      <c r="AS137" s="196"/>
      <c r="AT137" s="196"/>
      <c r="AU137" s="196"/>
      <c r="AV137" s="196"/>
      <c r="AW137" s="196"/>
      <c r="AZ137" s="196"/>
      <c r="BA137" s="196"/>
      <c r="BB137" s="196"/>
      <c r="BC137" s="196"/>
    </row>
    <row r="138" spans="1:58" x14ac:dyDescent="0.25">
      <c r="A138" s="196"/>
      <c r="B138" s="349"/>
      <c r="C138" s="350"/>
      <c r="D138" s="196"/>
      <c r="E138" s="196"/>
      <c r="F138" s="196"/>
      <c r="G138" s="196"/>
      <c r="H138" s="196"/>
      <c r="I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X138" s="196"/>
      <c r="Y138" s="196"/>
      <c r="Z138" s="196"/>
      <c r="AA138" s="196"/>
      <c r="AB138" s="196"/>
      <c r="AC138" s="196"/>
      <c r="AD138" s="196"/>
      <c r="AE138" s="196"/>
      <c r="AH138" s="353"/>
      <c r="AI138" s="353"/>
      <c r="AJ138" s="353"/>
      <c r="AK138" s="353"/>
      <c r="AL138" s="353"/>
      <c r="AM138" s="353"/>
      <c r="AN138" s="353"/>
      <c r="AQ138" s="196"/>
      <c r="AR138" s="196"/>
      <c r="AS138" s="196"/>
      <c r="AT138" s="196"/>
      <c r="AU138" s="196"/>
      <c r="AV138" s="196"/>
      <c r="AW138" s="196"/>
      <c r="AZ138" s="196"/>
      <c r="BA138" s="196"/>
      <c r="BB138" s="196"/>
      <c r="BC138" s="196"/>
    </row>
    <row r="139" spans="1:58" x14ac:dyDescent="0.25">
      <c r="A139" s="244" t="s">
        <v>89</v>
      </c>
      <c r="B139" s="245"/>
      <c r="C139" s="245"/>
      <c r="D139" s="245"/>
      <c r="E139" s="245"/>
      <c r="F139" s="245"/>
      <c r="G139" s="245"/>
      <c r="H139" s="245"/>
      <c r="I139" s="245"/>
      <c r="J139" s="246"/>
      <c r="K139" s="246"/>
      <c r="L139" s="244" t="s">
        <v>89</v>
      </c>
      <c r="M139" s="244"/>
      <c r="N139" s="245"/>
      <c r="O139" s="245"/>
      <c r="P139" s="245"/>
      <c r="Q139" s="245"/>
      <c r="R139" s="245"/>
      <c r="S139" s="245"/>
      <c r="T139" s="245"/>
      <c r="U139" s="245"/>
      <c r="V139" s="246"/>
      <c r="W139" s="246"/>
      <c r="X139" s="244" t="s">
        <v>89</v>
      </c>
      <c r="Y139" s="244"/>
      <c r="Z139" s="245"/>
      <c r="AA139" s="245"/>
      <c r="AB139" s="245"/>
      <c r="AC139" s="245"/>
      <c r="AD139" s="245"/>
      <c r="AE139" s="245"/>
      <c r="AF139" s="246"/>
      <c r="AG139" s="246"/>
      <c r="AH139" s="244" t="s">
        <v>89</v>
      </c>
      <c r="AI139" s="354"/>
      <c r="AJ139" s="354"/>
      <c r="AK139" s="354"/>
      <c r="AL139" s="354"/>
      <c r="AM139" s="354"/>
      <c r="AN139" s="354"/>
      <c r="AO139" s="246"/>
      <c r="AP139" s="246"/>
      <c r="AQ139" s="244" t="s">
        <v>89</v>
      </c>
      <c r="AR139" s="245"/>
      <c r="AS139" s="245"/>
      <c r="AT139" s="245"/>
      <c r="AU139" s="245"/>
      <c r="AV139" s="245"/>
      <c r="AW139" s="245"/>
      <c r="AX139" s="246"/>
      <c r="AY139" s="246"/>
      <c r="AZ139" s="244" t="s">
        <v>89</v>
      </c>
      <c r="BA139" s="245"/>
      <c r="BB139" s="245"/>
      <c r="BC139" s="245"/>
      <c r="BD139" s="246"/>
      <c r="BE139" s="246"/>
      <c r="BF139" s="246"/>
    </row>
    <row r="140" spans="1:58" x14ac:dyDescent="0.25">
      <c r="A140" s="196"/>
      <c r="B140" s="196"/>
      <c r="C140" s="196"/>
      <c r="D140" s="196"/>
      <c r="E140" s="196"/>
      <c r="F140" s="196"/>
      <c r="G140" s="196"/>
      <c r="H140" s="196"/>
      <c r="I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X140" s="196"/>
      <c r="Y140" s="196"/>
      <c r="Z140" s="196"/>
      <c r="AA140" s="196"/>
      <c r="AB140" s="196"/>
      <c r="AC140" s="196"/>
      <c r="AD140" s="196"/>
      <c r="AE140" s="196"/>
      <c r="AH140" s="353"/>
      <c r="AI140" s="353"/>
      <c r="AJ140" s="353"/>
      <c r="AK140" s="353"/>
      <c r="AL140" s="353"/>
      <c r="AM140" s="353"/>
      <c r="AN140" s="353"/>
      <c r="AQ140" s="196"/>
      <c r="AR140" s="196"/>
      <c r="AS140" s="196"/>
      <c r="AT140" s="196"/>
      <c r="AU140" s="196"/>
      <c r="AV140" s="196"/>
      <c r="AW140" s="196"/>
      <c r="AZ140" s="196"/>
      <c r="BA140" s="196"/>
      <c r="BB140" s="196"/>
      <c r="BC140" s="196"/>
      <c r="BF140" s="246"/>
    </row>
    <row r="141" spans="1:58" x14ac:dyDescent="0.25">
      <c r="A141" s="248" t="s">
        <v>10</v>
      </c>
      <c r="B141" s="249"/>
      <c r="C141" s="249"/>
      <c r="D141" s="249"/>
      <c r="E141" s="249"/>
      <c r="F141" s="249"/>
      <c r="G141" s="249"/>
      <c r="H141" s="249"/>
      <c r="I141" s="249"/>
      <c r="J141" s="250"/>
      <c r="L141" s="248" t="s">
        <v>64</v>
      </c>
      <c r="M141" s="248"/>
      <c r="N141" s="249"/>
      <c r="O141" s="249"/>
      <c r="P141" s="249"/>
      <c r="Q141" s="249"/>
      <c r="R141" s="249"/>
      <c r="S141" s="249"/>
      <c r="T141" s="249"/>
      <c r="U141" s="249"/>
      <c r="V141" s="249"/>
      <c r="X141" s="248" t="s">
        <v>65</v>
      </c>
      <c r="Y141" s="248"/>
      <c r="Z141" s="249"/>
      <c r="AA141" s="249"/>
      <c r="AB141" s="249"/>
      <c r="AC141" s="249"/>
      <c r="AD141" s="249"/>
      <c r="AE141" s="249"/>
      <c r="AF141" s="250"/>
      <c r="AH141" s="248" t="s">
        <v>66</v>
      </c>
      <c r="AI141" s="251"/>
      <c r="AJ141" s="251"/>
      <c r="AK141" s="251"/>
      <c r="AL141" s="251"/>
      <c r="AM141" s="251"/>
      <c r="AN141" s="251"/>
      <c r="AO141" s="250"/>
      <c r="AQ141" s="248" t="s">
        <v>67</v>
      </c>
      <c r="AR141" s="249"/>
      <c r="AS141" s="249"/>
      <c r="AT141" s="249"/>
      <c r="AU141" s="249"/>
      <c r="AV141" s="249"/>
      <c r="AW141" s="249"/>
      <c r="AX141" s="250"/>
      <c r="AZ141" s="248" t="s">
        <v>68</v>
      </c>
      <c r="BA141" s="249"/>
      <c r="BB141" s="249"/>
      <c r="BC141" s="249"/>
      <c r="BD141" s="250"/>
      <c r="BF141" s="246"/>
    </row>
    <row r="142" spans="1:58" x14ac:dyDescent="0.25">
      <c r="A142" s="564" t="s">
        <v>11</v>
      </c>
      <c r="B142" s="567" t="s">
        <v>76</v>
      </c>
      <c r="C142" s="252" t="s">
        <v>6</v>
      </c>
      <c r="D142" s="253" t="s">
        <v>13</v>
      </c>
      <c r="E142" s="569" t="s">
        <v>75</v>
      </c>
      <c r="F142" s="571" t="s">
        <v>18</v>
      </c>
      <c r="G142" s="253" t="s">
        <v>14</v>
      </c>
      <c r="H142" s="254" t="s">
        <v>15</v>
      </c>
      <c r="I142" s="253"/>
      <c r="J142" s="255" t="s">
        <v>16</v>
      </c>
      <c r="L142" s="564" t="s">
        <v>5</v>
      </c>
      <c r="M142" s="565" t="s">
        <v>217</v>
      </c>
      <c r="N142" s="564" t="s">
        <v>216</v>
      </c>
      <c r="O142" s="564" t="s">
        <v>6</v>
      </c>
      <c r="P142" s="564" t="s">
        <v>202</v>
      </c>
      <c r="Q142" s="565" t="s">
        <v>469</v>
      </c>
      <c r="R142" s="565" t="s">
        <v>470</v>
      </c>
      <c r="S142" s="564" t="s">
        <v>7</v>
      </c>
      <c r="T142" s="564" t="s">
        <v>26</v>
      </c>
      <c r="U142" s="557" t="s">
        <v>93</v>
      </c>
      <c r="V142" s="253" t="s">
        <v>16</v>
      </c>
      <c r="X142" s="564" t="s">
        <v>5</v>
      </c>
      <c r="Y142" s="565"/>
      <c r="Z142" s="564" t="s">
        <v>75</v>
      </c>
      <c r="AA142" s="564" t="s">
        <v>6</v>
      </c>
      <c r="AB142" s="253" t="s">
        <v>13</v>
      </c>
      <c r="AC142" s="258" t="s">
        <v>14</v>
      </c>
      <c r="AD142" s="564"/>
      <c r="AE142" s="557"/>
      <c r="AF142" s="359" t="s">
        <v>16</v>
      </c>
      <c r="AH142" s="561" t="s">
        <v>5</v>
      </c>
      <c r="AI142" s="561" t="s">
        <v>75</v>
      </c>
      <c r="AJ142" s="561" t="s">
        <v>6</v>
      </c>
      <c r="AK142" s="256" t="s">
        <v>13</v>
      </c>
      <c r="AL142" s="260" t="s">
        <v>14</v>
      </c>
      <c r="AM142" s="561"/>
      <c r="AN142" s="562"/>
      <c r="AO142" s="359" t="s">
        <v>16</v>
      </c>
      <c r="AQ142" s="564" t="s">
        <v>5</v>
      </c>
      <c r="AR142" s="564" t="s">
        <v>216</v>
      </c>
      <c r="AS142" s="564" t="s">
        <v>6</v>
      </c>
      <c r="AT142" s="253"/>
      <c r="AU142" s="258" t="s">
        <v>14</v>
      </c>
      <c r="AV142" s="564"/>
      <c r="AW142" s="557"/>
      <c r="AX142" s="359" t="s">
        <v>16</v>
      </c>
      <c r="AZ142" s="559"/>
      <c r="BA142" s="258" t="s">
        <v>14</v>
      </c>
      <c r="BB142" s="258" t="s">
        <v>33</v>
      </c>
      <c r="BC142" s="258"/>
      <c r="BD142" s="261" t="s">
        <v>16</v>
      </c>
      <c r="BF142" s="246"/>
    </row>
    <row r="143" spans="1:58" x14ac:dyDescent="0.25">
      <c r="A143" s="564"/>
      <c r="B143" s="568"/>
      <c r="C143" s="262" t="s">
        <v>9</v>
      </c>
      <c r="D143" s="263" t="s">
        <v>17</v>
      </c>
      <c r="E143" s="570"/>
      <c r="F143" s="572"/>
      <c r="G143" s="264" t="s">
        <v>19</v>
      </c>
      <c r="H143" s="265" t="s">
        <v>20</v>
      </c>
      <c r="I143" s="264"/>
      <c r="J143" s="266" t="s">
        <v>21</v>
      </c>
      <c r="L143" s="564"/>
      <c r="M143" s="566"/>
      <c r="N143" s="564"/>
      <c r="O143" s="564" t="s">
        <v>9</v>
      </c>
      <c r="P143" s="564" t="s">
        <v>27</v>
      </c>
      <c r="Q143" s="566"/>
      <c r="R143" s="566"/>
      <c r="S143" s="564" t="s">
        <v>28</v>
      </c>
      <c r="T143" s="564" t="s">
        <v>12</v>
      </c>
      <c r="U143" s="558" t="s">
        <v>29</v>
      </c>
      <c r="V143" s="264" t="s">
        <v>4</v>
      </c>
      <c r="X143" s="564"/>
      <c r="Y143" s="566"/>
      <c r="Z143" s="564"/>
      <c r="AA143" s="564" t="s">
        <v>9</v>
      </c>
      <c r="AB143" s="263" t="s">
        <v>17</v>
      </c>
      <c r="AC143" s="269" t="s">
        <v>19</v>
      </c>
      <c r="AD143" s="564"/>
      <c r="AE143" s="558"/>
      <c r="AF143" s="360" t="s">
        <v>4</v>
      </c>
      <c r="AH143" s="561"/>
      <c r="AI143" s="561"/>
      <c r="AJ143" s="561" t="s">
        <v>9</v>
      </c>
      <c r="AK143" s="271" t="s">
        <v>17</v>
      </c>
      <c r="AL143" s="272" t="s">
        <v>19</v>
      </c>
      <c r="AM143" s="561"/>
      <c r="AN143" s="563"/>
      <c r="AO143" s="360" t="s">
        <v>4</v>
      </c>
      <c r="AQ143" s="564"/>
      <c r="AR143" s="564"/>
      <c r="AS143" s="564" t="s">
        <v>9</v>
      </c>
      <c r="AT143" s="263"/>
      <c r="AU143" s="269"/>
      <c r="AV143" s="564"/>
      <c r="AW143" s="558"/>
      <c r="AX143" s="360" t="s">
        <v>4</v>
      </c>
      <c r="AZ143" s="560"/>
      <c r="BA143" s="269"/>
      <c r="BB143" s="269"/>
      <c r="BC143" s="269"/>
      <c r="BD143" s="361" t="s">
        <v>21</v>
      </c>
      <c r="BF143" s="246"/>
    </row>
    <row r="144" spans="1:58" x14ac:dyDescent="0.25">
      <c r="A144" s="275" t="s">
        <v>25</v>
      </c>
      <c r="B144" s="276" t="s">
        <v>77</v>
      </c>
      <c r="C144" s="277">
        <v>0.1</v>
      </c>
      <c r="D144" s="276">
        <v>272</v>
      </c>
      <c r="E144" s="362">
        <v>1</v>
      </c>
      <c r="F144" s="280">
        <f t="shared" ref="F144:F150" si="120">+D144*C144*E144</f>
        <v>27.200000000000003</v>
      </c>
      <c r="G144" s="400"/>
      <c r="H144" s="276" t="s">
        <v>22</v>
      </c>
      <c r="I144" s="276"/>
      <c r="J144" s="303">
        <f>+G144*F144</f>
        <v>0</v>
      </c>
      <c r="L144" s="282" t="s">
        <v>194</v>
      </c>
      <c r="M144" s="365">
        <f>'Maq Amort'!AA6</f>
        <v>8480.125901890673</v>
      </c>
      <c r="N144" s="284">
        <f>1/3</f>
        <v>0.33333333333333331</v>
      </c>
      <c r="O144" s="285">
        <v>1</v>
      </c>
      <c r="P144" s="286">
        <f t="shared" ref="P144:P147" si="121">M144</f>
        <v>8480.125901890673</v>
      </c>
      <c r="Q144" s="286">
        <f t="shared" ref="Q144:R148" si="122">P144*N144</f>
        <v>2826.7086339635575</v>
      </c>
      <c r="R144" s="286">
        <f t="shared" si="122"/>
        <v>2826.7086339635575</v>
      </c>
      <c r="S144" s="287">
        <v>4</v>
      </c>
      <c r="T144" s="403"/>
      <c r="U144" s="288">
        <f t="shared" ref="U144:U147" si="123">IF(T144="",0,(-12*PMT((T144/12),(S144*12),Q144)))</f>
        <v>0</v>
      </c>
      <c r="V144" s="289">
        <f>O144*U144</f>
        <v>0</v>
      </c>
      <c r="X144" s="282" t="s">
        <v>194</v>
      </c>
      <c r="Y144" s="365"/>
      <c r="Z144" s="291">
        <v>0.2</v>
      </c>
      <c r="AA144" s="285">
        <v>1</v>
      </c>
      <c r="AB144" s="382">
        <f>272/3</f>
        <v>90.666666666666671</v>
      </c>
      <c r="AC144" s="400"/>
      <c r="AD144" s="284"/>
      <c r="AE144" s="288"/>
      <c r="AF144" s="289">
        <f t="shared" ref="AF144:AF147" si="124">Z144*AA144*AB144*AC144</f>
        <v>0</v>
      </c>
      <c r="AH144" s="294" t="s">
        <v>194</v>
      </c>
      <c r="AI144" s="295">
        <f>Z144</f>
        <v>0.2</v>
      </c>
      <c r="AJ144" s="296">
        <v>1</v>
      </c>
      <c r="AK144" s="297">
        <f>AB144</f>
        <v>90.666666666666671</v>
      </c>
      <c r="AL144" s="405"/>
      <c r="AM144" s="363"/>
      <c r="AN144" s="364"/>
      <c r="AO144" s="289">
        <f t="shared" ref="AO144:AO147" si="125">AI144*AJ144*AK144*AL144</f>
        <v>0</v>
      </c>
      <c r="AQ144" s="282" t="s">
        <v>194</v>
      </c>
      <c r="AR144" s="284">
        <f>N144</f>
        <v>0.33333333333333331</v>
      </c>
      <c r="AS144" s="285">
        <v>1</v>
      </c>
      <c r="AT144" s="393"/>
      <c r="AU144" s="400"/>
      <c r="AV144" s="284"/>
      <c r="AW144" s="288"/>
      <c r="AX144" s="289">
        <f t="shared" ref="AX144:AX146" si="126">AR144*AS144*AU144</f>
        <v>0</v>
      </c>
      <c r="AZ144" s="299" t="s">
        <v>214</v>
      </c>
      <c r="BA144" s="407"/>
      <c r="BB144" s="392">
        <f>C151</f>
        <v>5.0000000000000009</v>
      </c>
      <c r="BC144" s="301"/>
      <c r="BD144" s="302">
        <f>BA144*BB144</f>
        <v>0</v>
      </c>
      <c r="BF144" s="246"/>
    </row>
    <row r="145" spans="1:58" x14ac:dyDescent="0.25">
      <c r="A145" s="275" t="s">
        <v>34</v>
      </c>
      <c r="B145" s="276" t="s">
        <v>77</v>
      </c>
      <c r="C145" s="277">
        <v>0.4</v>
      </c>
      <c r="D145" s="276">
        <v>272</v>
      </c>
      <c r="E145" s="362">
        <v>1</v>
      </c>
      <c r="F145" s="280">
        <f t="shared" si="120"/>
        <v>108.80000000000001</v>
      </c>
      <c r="G145" s="400"/>
      <c r="H145" s="276"/>
      <c r="I145" s="276"/>
      <c r="J145" s="303">
        <f>+G145*F145</f>
        <v>0</v>
      </c>
      <c r="L145" s="282" t="s">
        <v>195</v>
      </c>
      <c r="M145" s="365">
        <f>'Maq Amort'!AA4</f>
        <v>5251.7188751608919</v>
      </c>
      <c r="N145" s="284">
        <v>1</v>
      </c>
      <c r="O145" s="285">
        <v>1</v>
      </c>
      <c r="P145" s="286">
        <f t="shared" si="121"/>
        <v>5251.7188751608919</v>
      </c>
      <c r="Q145" s="286">
        <f t="shared" si="122"/>
        <v>5251.7188751608919</v>
      </c>
      <c r="R145" s="286">
        <f t="shared" si="122"/>
        <v>5251.7188751608919</v>
      </c>
      <c r="S145" s="287">
        <v>4</v>
      </c>
      <c r="T145" s="403"/>
      <c r="U145" s="288">
        <f t="shared" si="123"/>
        <v>0</v>
      </c>
      <c r="V145" s="289">
        <f t="shared" ref="V145:V146" si="127">O145*U145</f>
        <v>0</v>
      </c>
      <c r="X145" s="282" t="s">
        <v>195</v>
      </c>
      <c r="Y145" s="365"/>
      <c r="Z145" s="291">
        <v>0.3</v>
      </c>
      <c r="AA145" s="285">
        <v>1</v>
      </c>
      <c r="AB145" s="382">
        <v>272</v>
      </c>
      <c r="AC145" s="400"/>
      <c r="AD145" s="284"/>
      <c r="AE145" s="288"/>
      <c r="AF145" s="289">
        <f t="shared" si="124"/>
        <v>0</v>
      </c>
      <c r="AH145" s="294" t="s">
        <v>195</v>
      </c>
      <c r="AI145" s="295">
        <f>Z145</f>
        <v>0.3</v>
      </c>
      <c r="AJ145" s="296">
        <v>1</v>
      </c>
      <c r="AK145" s="297">
        <f t="shared" ref="AK145:AK146" si="128">AB145</f>
        <v>272</v>
      </c>
      <c r="AL145" s="405"/>
      <c r="AM145" s="363"/>
      <c r="AN145" s="364"/>
      <c r="AO145" s="289">
        <f t="shared" si="125"/>
        <v>0</v>
      </c>
      <c r="AQ145" s="282" t="s">
        <v>195</v>
      </c>
      <c r="AR145" s="284">
        <f t="shared" ref="AR145:AR147" si="129">N145</f>
        <v>1</v>
      </c>
      <c r="AS145" s="285">
        <v>1</v>
      </c>
      <c r="AT145" s="393"/>
      <c r="AU145" s="400"/>
      <c r="AV145" s="284"/>
      <c r="AW145" s="288"/>
      <c r="AX145" s="289">
        <f t="shared" si="126"/>
        <v>0</v>
      </c>
      <c r="AZ145" s="299" t="s">
        <v>215</v>
      </c>
      <c r="BA145" s="407"/>
      <c r="BB145" s="392">
        <f>BB144</f>
        <v>5.0000000000000009</v>
      </c>
      <c r="BC145" s="301"/>
      <c r="BD145" s="302">
        <f>BA145*BB145</f>
        <v>0</v>
      </c>
      <c r="BF145" s="246"/>
    </row>
    <row r="146" spans="1:58" x14ac:dyDescent="0.25">
      <c r="A146" s="275" t="s">
        <v>35</v>
      </c>
      <c r="B146" s="276" t="s">
        <v>77</v>
      </c>
      <c r="C146" s="277">
        <v>1.2</v>
      </c>
      <c r="D146" s="276">
        <v>272</v>
      </c>
      <c r="E146" s="362">
        <v>1</v>
      </c>
      <c r="F146" s="280">
        <f t="shared" si="120"/>
        <v>326.39999999999998</v>
      </c>
      <c r="G146" s="400"/>
      <c r="H146" s="276" t="s">
        <v>22</v>
      </c>
      <c r="I146" s="276"/>
      <c r="J146" s="303">
        <f t="shared" ref="J146:J150" si="130">+G146*F146</f>
        <v>0</v>
      </c>
      <c r="L146" s="282" t="s">
        <v>218</v>
      </c>
      <c r="M146" s="365">
        <f>'Maq Amort'!AA12</f>
        <v>248.73587783323933</v>
      </c>
      <c r="N146" s="284">
        <v>1</v>
      </c>
      <c r="O146" s="285">
        <v>1</v>
      </c>
      <c r="P146" s="286">
        <f t="shared" si="121"/>
        <v>248.73587783323933</v>
      </c>
      <c r="Q146" s="286">
        <f t="shared" si="122"/>
        <v>248.73587783323933</v>
      </c>
      <c r="R146" s="286">
        <f t="shared" si="122"/>
        <v>248.73587783323933</v>
      </c>
      <c r="S146" s="287">
        <v>4</v>
      </c>
      <c r="T146" s="403"/>
      <c r="U146" s="288">
        <f t="shared" si="123"/>
        <v>0</v>
      </c>
      <c r="V146" s="289">
        <f t="shared" si="127"/>
        <v>0</v>
      </c>
      <c r="X146" s="282" t="s">
        <v>218</v>
      </c>
      <c r="Y146" s="365"/>
      <c r="Z146" s="291">
        <v>0.3</v>
      </c>
      <c r="AA146" s="285">
        <v>1</v>
      </c>
      <c r="AB146" s="382">
        <v>272</v>
      </c>
      <c r="AC146" s="400"/>
      <c r="AD146" s="284"/>
      <c r="AE146" s="288"/>
      <c r="AF146" s="289">
        <f t="shared" si="124"/>
        <v>0</v>
      </c>
      <c r="AH146" s="282" t="s">
        <v>218</v>
      </c>
      <c r="AI146" s="295">
        <f>Z146</f>
        <v>0.3</v>
      </c>
      <c r="AJ146" s="296">
        <v>1</v>
      </c>
      <c r="AK146" s="297">
        <f t="shared" si="128"/>
        <v>272</v>
      </c>
      <c r="AL146" s="405"/>
      <c r="AM146" s="363"/>
      <c r="AN146" s="364"/>
      <c r="AO146" s="289">
        <f t="shared" si="125"/>
        <v>0</v>
      </c>
      <c r="AQ146" s="282" t="s">
        <v>218</v>
      </c>
      <c r="AR146" s="284">
        <f t="shared" si="129"/>
        <v>1</v>
      </c>
      <c r="AS146" s="285">
        <v>1</v>
      </c>
      <c r="AT146" s="393"/>
      <c r="AU146" s="400"/>
      <c r="AV146" s="284"/>
      <c r="AW146" s="288"/>
      <c r="AX146" s="289">
        <f t="shared" si="126"/>
        <v>0</v>
      </c>
      <c r="AZ146" s="305" t="s">
        <v>235</v>
      </c>
      <c r="BA146" s="407"/>
      <c r="BB146" s="312">
        <v>1</v>
      </c>
      <c r="BC146" s="301"/>
      <c r="BD146" s="302">
        <f>BA146*BB146</f>
        <v>0</v>
      </c>
      <c r="BF146" s="246"/>
    </row>
    <row r="147" spans="1:58" x14ac:dyDescent="0.25">
      <c r="A147" s="275" t="s">
        <v>36</v>
      </c>
      <c r="B147" s="276" t="s">
        <v>78</v>
      </c>
      <c r="C147" s="277">
        <v>0</v>
      </c>
      <c r="D147" s="276">
        <v>272</v>
      </c>
      <c r="E147" s="362">
        <v>1</v>
      </c>
      <c r="F147" s="280">
        <f t="shared" si="120"/>
        <v>0</v>
      </c>
      <c r="G147" s="400"/>
      <c r="H147" s="276" t="s">
        <v>22</v>
      </c>
      <c r="I147" s="276"/>
      <c r="J147" s="303">
        <f t="shared" si="130"/>
        <v>0</v>
      </c>
      <c r="L147" s="282" t="s">
        <v>218</v>
      </c>
      <c r="M147" s="365">
        <f>'Maq Amort'!AA13</f>
        <v>248.73587783323933</v>
      </c>
      <c r="N147" s="284">
        <v>1</v>
      </c>
      <c r="O147" s="285">
        <v>1</v>
      </c>
      <c r="P147" s="286">
        <f t="shared" si="121"/>
        <v>248.73587783323933</v>
      </c>
      <c r="Q147" s="286">
        <f t="shared" si="122"/>
        <v>248.73587783323933</v>
      </c>
      <c r="R147" s="286">
        <f t="shared" si="122"/>
        <v>248.73587783323933</v>
      </c>
      <c r="S147" s="287">
        <v>4</v>
      </c>
      <c r="T147" s="403"/>
      <c r="U147" s="288">
        <f t="shared" si="123"/>
        <v>0</v>
      </c>
      <c r="V147" s="289">
        <f t="shared" ref="V147" si="131">O147*U147</f>
        <v>0</v>
      </c>
      <c r="X147" s="282" t="s">
        <v>218</v>
      </c>
      <c r="Y147" s="365"/>
      <c r="Z147" s="291">
        <v>0.3</v>
      </c>
      <c r="AA147" s="285">
        <v>1</v>
      </c>
      <c r="AB147" s="382">
        <v>272</v>
      </c>
      <c r="AC147" s="400"/>
      <c r="AD147" s="284"/>
      <c r="AE147" s="288"/>
      <c r="AF147" s="289">
        <f t="shared" si="124"/>
        <v>0</v>
      </c>
      <c r="AH147" s="282" t="s">
        <v>218</v>
      </c>
      <c r="AI147" s="295">
        <f>Z147</f>
        <v>0.3</v>
      </c>
      <c r="AJ147" s="296">
        <v>1</v>
      </c>
      <c r="AK147" s="297">
        <f t="shared" ref="AK147" si="132">AB147</f>
        <v>272</v>
      </c>
      <c r="AL147" s="405"/>
      <c r="AM147" s="46"/>
      <c r="AO147" s="289">
        <f t="shared" si="125"/>
        <v>0</v>
      </c>
      <c r="AQ147" s="282" t="s">
        <v>218</v>
      </c>
      <c r="AR147" s="284">
        <f t="shared" si="129"/>
        <v>1</v>
      </c>
      <c r="AS147" s="285">
        <v>1</v>
      </c>
      <c r="AT147" s="394"/>
      <c r="AU147" s="400"/>
      <c r="AW147" s="46"/>
      <c r="AX147" s="289">
        <f>AR147*AS147*AU147</f>
        <v>0</v>
      </c>
      <c r="AZ147" s="367"/>
      <c r="BA147" s="293"/>
      <c r="BB147" s="293"/>
      <c r="BC147" s="293"/>
      <c r="BD147" s="315"/>
      <c r="BF147" s="246"/>
    </row>
    <row r="148" spans="1:58" x14ac:dyDescent="0.25">
      <c r="A148" s="275" t="s">
        <v>37</v>
      </c>
      <c r="B148" s="285" t="s">
        <v>77</v>
      </c>
      <c r="C148" s="277">
        <v>1</v>
      </c>
      <c r="D148" s="276">
        <v>272</v>
      </c>
      <c r="E148" s="362">
        <v>1</v>
      </c>
      <c r="F148" s="280">
        <f t="shared" si="120"/>
        <v>272</v>
      </c>
      <c r="G148" s="400"/>
      <c r="H148" s="276" t="s">
        <v>22</v>
      </c>
      <c r="I148" s="276"/>
      <c r="J148" s="303">
        <f t="shared" si="130"/>
        <v>0</v>
      </c>
      <c r="L148" s="282" t="s">
        <v>97</v>
      </c>
      <c r="M148" s="366"/>
      <c r="N148" s="284">
        <v>1</v>
      </c>
      <c r="O148" s="285">
        <v>10</v>
      </c>
      <c r="P148" s="402"/>
      <c r="Q148" s="527">
        <f t="shared" si="122"/>
        <v>0</v>
      </c>
      <c r="R148" s="286">
        <f t="shared" si="122"/>
        <v>0</v>
      </c>
      <c r="S148" s="287">
        <v>4</v>
      </c>
      <c r="T148" s="403"/>
      <c r="U148" s="288">
        <f t="shared" ref="U148" si="133">(-12*PMT((T148/12),(S148*12),Q148))</f>
        <v>0</v>
      </c>
      <c r="V148" s="289">
        <f>O148*U148</f>
        <v>0</v>
      </c>
      <c r="X148" s="282" t="s">
        <v>97</v>
      </c>
      <c r="Y148" s="366"/>
      <c r="Z148" s="291">
        <v>0.3</v>
      </c>
      <c r="AA148" s="285">
        <v>10</v>
      </c>
      <c r="AB148" s="382">
        <v>272</v>
      </c>
      <c r="AC148" s="400"/>
      <c r="AD148" s="284"/>
      <c r="AE148" s="288"/>
      <c r="AF148" s="289">
        <f>Z148*AA148*AB148*AC148</f>
        <v>0</v>
      </c>
      <c r="AH148" s="294" t="str">
        <f>X148</f>
        <v>Desbrossadora</v>
      </c>
      <c r="AI148" s="295">
        <f>Z148</f>
        <v>0.3</v>
      </c>
      <c r="AJ148" s="296">
        <v>10</v>
      </c>
      <c r="AK148" s="297">
        <f>AB148</f>
        <v>272</v>
      </c>
      <c r="AL148" s="405"/>
      <c r="AM148" s="363"/>
      <c r="AN148" s="364"/>
      <c r="AO148" s="289">
        <f>AI148*AJ148*AK148*AL148</f>
        <v>0</v>
      </c>
      <c r="AQ148" s="282" t="str">
        <f>AH148</f>
        <v>Desbrossadora</v>
      </c>
      <c r="AR148" s="284">
        <f>N148</f>
        <v>1</v>
      </c>
      <c r="AS148" s="285">
        <v>10</v>
      </c>
      <c r="AT148" s="393"/>
      <c r="AU148" s="400"/>
      <c r="AV148" s="284"/>
      <c r="AW148" s="288"/>
      <c r="AX148" s="289">
        <f>AR148*AS148*AU148</f>
        <v>0</v>
      </c>
      <c r="AZ148" s="318"/>
      <c r="BA148" s="293"/>
      <c r="BB148" s="293"/>
      <c r="BC148" s="293"/>
      <c r="BD148" s="315"/>
      <c r="BF148" s="246"/>
    </row>
    <row r="149" spans="1:58" x14ac:dyDescent="0.25">
      <c r="A149" s="275" t="s">
        <v>38</v>
      </c>
      <c r="B149" s="276" t="s">
        <v>78</v>
      </c>
      <c r="C149" s="277">
        <v>2.1</v>
      </c>
      <c r="D149" s="276">
        <v>272</v>
      </c>
      <c r="E149" s="362">
        <v>1</v>
      </c>
      <c r="F149" s="280">
        <f t="shared" si="120"/>
        <v>571.20000000000005</v>
      </c>
      <c r="G149" s="400"/>
      <c r="H149" s="276" t="s">
        <v>22</v>
      </c>
      <c r="I149" s="276"/>
      <c r="J149" s="303">
        <f t="shared" si="130"/>
        <v>0</v>
      </c>
      <c r="L149" s="317"/>
      <c r="M149" s="317"/>
      <c r="N149" s="384"/>
      <c r="O149" s="285"/>
      <c r="P149" s="286"/>
      <c r="Q149" s="286"/>
      <c r="R149" s="286"/>
      <c r="S149" s="287"/>
      <c r="T149" s="284"/>
      <c r="U149" s="288"/>
      <c r="V149" s="310"/>
      <c r="X149" s="317"/>
      <c r="Y149" s="317"/>
      <c r="Z149" s="384"/>
      <c r="AA149" s="285"/>
      <c r="AB149" s="286"/>
      <c r="AC149" s="287"/>
      <c r="AD149" s="284"/>
      <c r="AE149" s="288"/>
      <c r="AF149" s="310"/>
      <c r="AH149" s="294"/>
      <c r="AI149" s="295"/>
      <c r="AJ149" s="296"/>
      <c r="AK149" s="373"/>
      <c r="AL149" s="374"/>
      <c r="AM149" s="363"/>
      <c r="AN149" s="364"/>
      <c r="AO149" s="310"/>
      <c r="AQ149" s="317"/>
      <c r="AR149" s="384"/>
      <c r="AS149" s="285"/>
      <c r="AT149" s="286"/>
      <c r="AU149" s="287"/>
      <c r="AV149" s="284"/>
      <c r="AW149" s="288"/>
      <c r="AX149" s="310"/>
      <c r="AZ149" s="318"/>
      <c r="BA149" s="293"/>
      <c r="BB149" s="293"/>
      <c r="BC149" s="293"/>
      <c r="BD149" s="315"/>
      <c r="BF149" s="246"/>
    </row>
    <row r="150" spans="1:58" x14ac:dyDescent="0.25">
      <c r="A150" s="275" t="s">
        <v>39</v>
      </c>
      <c r="B150" s="276" t="s">
        <v>78</v>
      </c>
      <c r="C150" s="277">
        <v>0.2</v>
      </c>
      <c r="D150" s="276">
        <v>272</v>
      </c>
      <c r="E150" s="362">
        <v>1</v>
      </c>
      <c r="F150" s="280">
        <f t="shared" si="120"/>
        <v>54.400000000000006</v>
      </c>
      <c r="G150" s="400"/>
      <c r="H150" s="276" t="s">
        <v>22</v>
      </c>
      <c r="I150" s="276"/>
      <c r="J150" s="303">
        <f t="shared" si="130"/>
        <v>0</v>
      </c>
      <c r="L150" s="317"/>
      <c r="M150" s="317"/>
      <c r="N150" s="384"/>
      <c r="O150" s="285"/>
      <c r="P150" s="286"/>
      <c r="Q150" s="286"/>
      <c r="R150" s="286"/>
      <c r="S150" s="287"/>
      <c r="T150" s="284"/>
      <c r="U150" s="288"/>
      <c r="V150" s="310"/>
      <c r="X150" s="317"/>
      <c r="Y150" s="317"/>
      <c r="Z150" s="384"/>
      <c r="AA150" s="285"/>
      <c r="AB150" s="286"/>
      <c r="AC150" s="287"/>
      <c r="AD150" s="284"/>
      <c r="AE150" s="288"/>
      <c r="AF150" s="310"/>
      <c r="AH150" s="294"/>
      <c r="AI150" s="295"/>
      <c r="AJ150" s="296"/>
      <c r="AK150" s="373"/>
      <c r="AL150" s="374"/>
      <c r="AM150" s="363"/>
      <c r="AN150" s="364"/>
      <c r="AO150" s="310"/>
      <c r="AQ150" s="317"/>
      <c r="AR150" s="384"/>
      <c r="AS150" s="285"/>
      <c r="AT150" s="286"/>
      <c r="AU150" s="287"/>
      <c r="AV150" s="284"/>
      <c r="AW150" s="288"/>
      <c r="AX150" s="310"/>
      <c r="AZ150" s="318"/>
      <c r="BA150" s="293"/>
      <c r="BB150" s="293"/>
      <c r="BC150" s="293"/>
      <c r="BD150" s="315"/>
      <c r="BF150" s="246"/>
    </row>
    <row r="151" spans="1:58" x14ac:dyDescent="0.25">
      <c r="A151" s="196"/>
      <c r="B151" s="196"/>
      <c r="C151" s="331">
        <f>SUM(C144:C150)</f>
        <v>5.0000000000000009</v>
      </c>
      <c r="D151" s="196"/>
      <c r="E151" s="196"/>
      <c r="F151" s="196"/>
      <c r="G151" s="196"/>
      <c r="H151" s="196"/>
      <c r="I151" s="333" t="s">
        <v>18</v>
      </c>
      <c r="J151" s="334">
        <f>SUM(J144:J150)</f>
        <v>0</v>
      </c>
      <c r="L151" s="196"/>
      <c r="M151" s="196"/>
      <c r="N151" s="196"/>
      <c r="O151" s="196"/>
      <c r="P151" s="526"/>
      <c r="Q151" s="526">
        <f>SUM(Q144:Q147)</f>
        <v>8575.899264790929</v>
      </c>
      <c r="R151" s="526"/>
      <c r="S151" s="196"/>
      <c r="T151" s="196"/>
      <c r="U151" s="333" t="s">
        <v>18</v>
      </c>
      <c r="V151" s="334">
        <f>SUM(V144:V150)</f>
        <v>0</v>
      </c>
      <c r="X151" s="196"/>
      <c r="Y151" s="196"/>
      <c r="Z151" s="196"/>
      <c r="AA151" s="196"/>
      <c r="AB151" s="196"/>
      <c r="AC151" s="196"/>
      <c r="AD151" s="196"/>
      <c r="AE151" s="333" t="s">
        <v>18</v>
      </c>
      <c r="AF151" s="334">
        <f>SUM(AF144:AF150)</f>
        <v>0</v>
      </c>
      <c r="AH151" s="353"/>
      <c r="AI151" s="353"/>
      <c r="AJ151" s="353"/>
      <c r="AK151" s="353"/>
      <c r="AL151" s="353"/>
      <c r="AM151" s="353"/>
      <c r="AN151" s="375" t="s">
        <v>18</v>
      </c>
      <c r="AO151" s="334">
        <f>SUM(AO144:AO150)</f>
        <v>0</v>
      </c>
      <c r="AQ151" s="196"/>
      <c r="AR151" s="196"/>
      <c r="AS151" s="196"/>
      <c r="AT151" s="196"/>
      <c r="AU151" s="196"/>
      <c r="AV151" s="196"/>
      <c r="AW151" s="333" t="s">
        <v>18</v>
      </c>
      <c r="AX151" s="334">
        <f>SUM(AX144:AX150)</f>
        <v>0</v>
      </c>
      <c r="AZ151" s="196"/>
      <c r="BA151" s="196"/>
      <c r="BB151" s="196"/>
      <c r="BC151" s="346" t="s">
        <v>30</v>
      </c>
      <c r="BD151" s="347">
        <f>SUM(BD141:BD150)</f>
        <v>0</v>
      </c>
      <c r="BF151" s="348">
        <f>SUM(BD151,AX151,AO151,AF151,V151,J151)</f>
        <v>0</v>
      </c>
    </row>
    <row r="152" spans="1:58" x14ac:dyDescent="0.25">
      <c r="A152" s="196"/>
      <c r="B152" s="349"/>
      <c r="C152" s="350"/>
      <c r="D152" s="196"/>
      <c r="E152" s="196"/>
      <c r="F152" s="196"/>
      <c r="G152" s="196"/>
      <c r="H152" s="196"/>
      <c r="I152" s="196"/>
      <c r="L152" s="196"/>
      <c r="M152" s="196"/>
      <c r="N152" s="196"/>
      <c r="O152" s="196"/>
      <c r="P152" s="526"/>
      <c r="Q152" s="526">
        <f>SUM(Q148)</f>
        <v>0</v>
      </c>
      <c r="R152" s="526">
        <f>SUM(R148)</f>
        <v>0</v>
      </c>
      <c r="S152" s="196"/>
      <c r="T152" s="196"/>
      <c r="U152" s="196"/>
      <c r="X152" s="196"/>
      <c r="Y152" s="196"/>
      <c r="Z152" s="196"/>
      <c r="AA152" s="196"/>
      <c r="AB152" s="196"/>
      <c r="AC152" s="196"/>
      <c r="AD152" s="196"/>
      <c r="AE152" s="196"/>
      <c r="AH152" s="353"/>
      <c r="AI152" s="353"/>
      <c r="AJ152" s="353"/>
      <c r="AK152" s="353"/>
      <c r="AL152" s="353"/>
      <c r="AM152" s="353"/>
      <c r="AN152" s="353"/>
      <c r="AQ152" s="196"/>
      <c r="AR152" s="196"/>
      <c r="AS152" s="196"/>
      <c r="AT152" s="196"/>
      <c r="AU152" s="196"/>
      <c r="AV152" s="196"/>
      <c r="AW152" s="196"/>
      <c r="AZ152" s="196"/>
      <c r="BA152" s="196"/>
      <c r="BB152" s="196"/>
      <c r="BC152" s="196"/>
    </row>
    <row r="153" spans="1:58" x14ac:dyDescent="0.25">
      <c r="A153" s="196"/>
      <c r="B153" s="349"/>
      <c r="C153" s="350"/>
      <c r="D153" s="196"/>
      <c r="E153" s="196"/>
      <c r="F153" s="196"/>
      <c r="G153" s="196"/>
      <c r="H153" s="196"/>
      <c r="I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X153" s="196"/>
      <c r="Y153" s="196"/>
      <c r="Z153" s="196"/>
      <c r="AA153" s="196"/>
      <c r="AB153" s="196"/>
      <c r="AC153" s="196"/>
      <c r="AD153" s="196"/>
      <c r="AE153" s="196"/>
      <c r="AH153" s="353"/>
      <c r="AI153" s="353"/>
      <c r="AJ153" s="353"/>
      <c r="AK153" s="353"/>
      <c r="AL153" s="353"/>
      <c r="AM153" s="353"/>
      <c r="AN153" s="353"/>
      <c r="AQ153" s="196"/>
      <c r="AR153" s="196"/>
      <c r="AS153" s="196"/>
      <c r="AT153" s="196"/>
      <c r="AU153" s="196"/>
      <c r="AV153" s="196"/>
      <c r="AW153" s="196"/>
      <c r="AZ153" s="196"/>
      <c r="BA153" s="196"/>
      <c r="BB153" s="196"/>
      <c r="BC153" s="196"/>
    </row>
    <row r="154" spans="1:58" x14ac:dyDescent="0.25">
      <c r="A154" s="244" t="s">
        <v>90</v>
      </c>
      <c r="B154" s="245"/>
      <c r="C154" s="245"/>
      <c r="D154" s="245"/>
      <c r="E154" s="245"/>
      <c r="F154" s="245"/>
      <c r="G154" s="245"/>
      <c r="H154" s="245"/>
      <c r="I154" s="245"/>
      <c r="J154" s="246"/>
      <c r="K154" s="246"/>
      <c r="L154" s="244" t="s">
        <v>90</v>
      </c>
      <c r="M154" s="244"/>
      <c r="N154" s="245"/>
      <c r="O154" s="245"/>
      <c r="P154" s="245"/>
      <c r="Q154" s="245"/>
      <c r="R154" s="245"/>
      <c r="S154" s="245"/>
      <c r="T154" s="245"/>
      <c r="U154" s="245"/>
      <c r="V154" s="246"/>
      <c r="W154" s="246"/>
      <c r="X154" s="244" t="s">
        <v>90</v>
      </c>
      <c r="Y154" s="244"/>
      <c r="Z154" s="245"/>
      <c r="AA154" s="245"/>
      <c r="AB154" s="245"/>
      <c r="AC154" s="245"/>
      <c r="AD154" s="245"/>
      <c r="AE154" s="245"/>
      <c r="AF154" s="246"/>
      <c r="AG154" s="246"/>
      <c r="AH154" s="244" t="s">
        <v>90</v>
      </c>
      <c r="AI154" s="354"/>
      <c r="AJ154" s="354"/>
      <c r="AK154" s="354"/>
      <c r="AL154" s="354"/>
      <c r="AM154" s="354"/>
      <c r="AN154" s="354"/>
      <c r="AO154" s="246"/>
      <c r="AP154" s="246"/>
      <c r="AQ154" s="244" t="s">
        <v>90</v>
      </c>
      <c r="AR154" s="245"/>
      <c r="AS154" s="245"/>
      <c r="AT154" s="245"/>
      <c r="AU154" s="245"/>
      <c r="AV154" s="245"/>
      <c r="AW154" s="245"/>
      <c r="AX154" s="246"/>
      <c r="AY154" s="246"/>
      <c r="AZ154" s="244" t="s">
        <v>90</v>
      </c>
      <c r="BA154" s="245"/>
      <c r="BB154" s="245"/>
      <c r="BC154" s="245"/>
      <c r="BD154" s="246"/>
      <c r="BE154" s="246"/>
      <c r="BF154" s="246"/>
    </row>
    <row r="155" spans="1:58" x14ac:dyDescent="0.25">
      <c r="A155" s="196"/>
      <c r="B155" s="196"/>
      <c r="C155" s="196"/>
      <c r="D155" s="196"/>
      <c r="E155" s="196"/>
      <c r="F155" s="196"/>
      <c r="G155" s="196"/>
      <c r="H155" s="196"/>
      <c r="I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X155" s="196"/>
      <c r="Y155" s="196"/>
      <c r="Z155" s="196"/>
      <c r="AA155" s="196"/>
      <c r="AB155" s="196"/>
      <c r="AC155" s="196"/>
      <c r="AD155" s="196"/>
      <c r="AE155" s="196"/>
      <c r="AH155" s="353"/>
      <c r="AI155" s="353"/>
      <c r="AJ155" s="353"/>
      <c r="AK155" s="353"/>
      <c r="AL155" s="353"/>
      <c r="AM155" s="353"/>
      <c r="AN155" s="353"/>
      <c r="AQ155" s="196"/>
      <c r="AR155" s="196"/>
      <c r="AS155" s="196"/>
      <c r="AT155" s="196"/>
      <c r="AU155" s="196"/>
      <c r="AV155" s="196"/>
      <c r="AW155" s="196"/>
      <c r="AZ155" s="196"/>
      <c r="BA155" s="196"/>
      <c r="BB155" s="196"/>
      <c r="BC155" s="196"/>
      <c r="BF155" s="246"/>
    </row>
    <row r="156" spans="1:58" x14ac:dyDescent="0.25">
      <c r="A156" s="248" t="s">
        <v>10</v>
      </c>
      <c r="B156" s="249"/>
      <c r="C156" s="249"/>
      <c r="D156" s="249"/>
      <c r="E156" s="249"/>
      <c r="F156" s="249"/>
      <c r="G156" s="249"/>
      <c r="H156" s="249"/>
      <c r="I156" s="249"/>
      <c r="J156" s="250"/>
      <c r="L156" s="248" t="s">
        <v>64</v>
      </c>
      <c r="M156" s="248"/>
      <c r="N156" s="249"/>
      <c r="O156" s="249"/>
      <c r="P156" s="249"/>
      <c r="Q156" s="249"/>
      <c r="R156" s="249"/>
      <c r="S156" s="249"/>
      <c r="T156" s="249"/>
      <c r="U156" s="249"/>
      <c r="V156" s="249"/>
      <c r="X156" s="248" t="s">
        <v>65</v>
      </c>
      <c r="Y156" s="248"/>
      <c r="Z156" s="249"/>
      <c r="AA156" s="249"/>
      <c r="AB156" s="249"/>
      <c r="AC156" s="249"/>
      <c r="AD156" s="249"/>
      <c r="AE156" s="249"/>
      <c r="AF156" s="250"/>
      <c r="AH156" s="248" t="s">
        <v>66</v>
      </c>
      <c r="AI156" s="251"/>
      <c r="AJ156" s="251"/>
      <c r="AK156" s="251"/>
      <c r="AL156" s="251"/>
      <c r="AM156" s="251"/>
      <c r="AN156" s="251"/>
      <c r="AO156" s="250"/>
      <c r="AQ156" s="248" t="s">
        <v>67</v>
      </c>
      <c r="AR156" s="249"/>
      <c r="AS156" s="249"/>
      <c r="AT156" s="249"/>
      <c r="AU156" s="249"/>
      <c r="AV156" s="249"/>
      <c r="AW156" s="249"/>
      <c r="AX156" s="250"/>
      <c r="AZ156" s="248" t="s">
        <v>68</v>
      </c>
      <c r="BA156" s="249"/>
      <c r="BB156" s="249"/>
      <c r="BC156" s="249"/>
      <c r="BD156" s="250"/>
      <c r="BF156" s="246"/>
    </row>
    <row r="157" spans="1:58" x14ac:dyDescent="0.25">
      <c r="A157" s="564" t="s">
        <v>11</v>
      </c>
      <c r="B157" s="567" t="s">
        <v>76</v>
      </c>
      <c r="C157" s="252" t="s">
        <v>6</v>
      </c>
      <c r="D157" s="253" t="s">
        <v>13</v>
      </c>
      <c r="E157" s="569" t="s">
        <v>75</v>
      </c>
      <c r="F157" s="571" t="s">
        <v>18</v>
      </c>
      <c r="G157" s="253" t="s">
        <v>14</v>
      </c>
      <c r="H157" s="254" t="s">
        <v>15</v>
      </c>
      <c r="I157" s="253"/>
      <c r="J157" s="255" t="s">
        <v>16</v>
      </c>
      <c r="L157" s="564" t="s">
        <v>5</v>
      </c>
      <c r="M157" s="565" t="s">
        <v>217</v>
      </c>
      <c r="N157" s="564" t="s">
        <v>216</v>
      </c>
      <c r="O157" s="564" t="s">
        <v>6</v>
      </c>
      <c r="P157" s="564" t="s">
        <v>202</v>
      </c>
      <c r="Q157" s="565" t="s">
        <v>469</v>
      </c>
      <c r="R157" s="565" t="s">
        <v>470</v>
      </c>
      <c r="S157" s="564" t="s">
        <v>7</v>
      </c>
      <c r="T157" s="564" t="s">
        <v>26</v>
      </c>
      <c r="U157" s="557" t="s">
        <v>93</v>
      </c>
      <c r="V157" s="253" t="s">
        <v>16</v>
      </c>
      <c r="X157" s="564" t="s">
        <v>5</v>
      </c>
      <c r="Y157" s="565"/>
      <c r="Z157" s="564" t="s">
        <v>75</v>
      </c>
      <c r="AA157" s="564" t="s">
        <v>6</v>
      </c>
      <c r="AB157" s="253" t="s">
        <v>13</v>
      </c>
      <c r="AC157" s="258" t="s">
        <v>14</v>
      </c>
      <c r="AD157" s="564"/>
      <c r="AE157" s="557"/>
      <c r="AF157" s="256" t="s">
        <v>16</v>
      </c>
      <c r="AH157" s="561" t="s">
        <v>5</v>
      </c>
      <c r="AI157" s="561" t="s">
        <v>75</v>
      </c>
      <c r="AJ157" s="561" t="s">
        <v>6</v>
      </c>
      <c r="AK157" s="256" t="s">
        <v>13</v>
      </c>
      <c r="AL157" s="260" t="s">
        <v>14</v>
      </c>
      <c r="AM157" s="561"/>
      <c r="AN157" s="562"/>
      <c r="AO157" s="359" t="s">
        <v>16</v>
      </c>
      <c r="AQ157" s="564" t="s">
        <v>5</v>
      </c>
      <c r="AR157" s="564" t="s">
        <v>216</v>
      </c>
      <c r="AS157" s="564" t="s">
        <v>6</v>
      </c>
      <c r="AT157" s="253"/>
      <c r="AU157" s="258" t="s">
        <v>14</v>
      </c>
      <c r="AV157" s="564"/>
      <c r="AW157" s="557"/>
      <c r="AX157" s="359" t="s">
        <v>16</v>
      </c>
      <c r="AZ157" s="559"/>
      <c r="BA157" s="258" t="s">
        <v>14</v>
      </c>
      <c r="BB157" s="258" t="s">
        <v>33</v>
      </c>
      <c r="BC157" s="258"/>
      <c r="BD157" s="261" t="s">
        <v>16</v>
      </c>
      <c r="BF157" s="246"/>
    </row>
    <row r="158" spans="1:58" x14ac:dyDescent="0.25">
      <c r="A158" s="564"/>
      <c r="B158" s="568"/>
      <c r="C158" s="262" t="s">
        <v>9</v>
      </c>
      <c r="D158" s="263" t="s">
        <v>17</v>
      </c>
      <c r="E158" s="570"/>
      <c r="F158" s="572"/>
      <c r="G158" s="264" t="s">
        <v>19</v>
      </c>
      <c r="H158" s="265" t="s">
        <v>20</v>
      </c>
      <c r="I158" s="264"/>
      <c r="J158" s="266" t="s">
        <v>21</v>
      </c>
      <c r="L158" s="564"/>
      <c r="M158" s="566"/>
      <c r="N158" s="564"/>
      <c r="O158" s="564" t="s">
        <v>9</v>
      </c>
      <c r="P158" s="564" t="s">
        <v>27</v>
      </c>
      <c r="Q158" s="566"/>
      <c r="R158" s="566"/>
      <c r="S158" s="564" t="s">
        <v>28</v>
      </c>
      <c r="T158" s="564" t="s">
        <v>12</v>
      </c>
      <c r="U158" s="558" t="s">
        <v>29</v>
      </c>
      <c r="V158" s="264" t="s">
        <v>4</v>
      </c>
      <c r="X158" s="564"/>
      <c r="Y158" s="566"/>
      <c r="Z158" s="564"/>
      <c r="AA158" s="564" t="s">
        <v>9</v>
      </c>
      <c r="AB158" s="263" t="s">
        <v>17</v>
      </c>
      <c r="AC158" s="269" t="s">
        <v>19</v>
      </c>
      <c r="AD158" s="564"/>
      <c r="AE158" s="558"/>
      <c r="AF158" s="360" t="s">
        <v>4</v>
      </c>
      <c r="AH158" s="561"/>
      <c r="AI158" s="561"/>
      <c r="AJ158" s="561" t="s">
        <v>9</v>
      </c>
      <c r="AK158" s="271" t="s">
        <v>17</v>
      </c>
      <c r="AL158" s="272" t="s">
        <v>19</v>
      </c>
      <c r="AM158" s="561"/>
      <c r="AN158" s="563"/>
      <c r="AO158" s="360" t="s">
        <v>4</v>
      </c>
      <c r="AQ158" s="564"/>
      <c r="AR158" s="564"/>
      <c r="AS158" s="564" t="s">
        <v>9</v>
      </c>
      <c r="AT158" s="263"/>
      <c r="AU158" s="269"/>
      <c r="AV158" s="564"/>
      <c r="AW158" s="558"/>
      <c r="AX158" s="360" t="s">
        <v>4</v>
      </c>
      <c r="AZ158" s="560"/>
      <c r="BA158" s="269"/>
      <c r="BB158" s="269"/>
      <c r="BC158" s="269"/>
      <c r="BD158" s="361" t="s">
        <v>21</v>
      </c>
      <c r="BF158" s="246"/>
    </row>
    <row r="159" spans="1:58" x14ac:dyDescent="0.25">
      <c r="A159" s="275" t="s">
        <v>25</v>
      </c>
      <c r="B159" s="276" t="s">
        <v>77</v>
      </c>
      <c r="C159" s="277">
        <v>0</v>
      </c>
      <c r="D159" s="276">
        <v>272</v>
      </c>
      <c r="E159" s="362">
        <v>1</v>
      </c>
      <c r="F159" s="280">
        <f t="shared" ref="F159:F165" si="134">+D159*C159*E159</f>
        <v>0</v>
      </c>
      <c r="G159" s="400"/>
      <c r="H159" s="276" t="s">
        <v>22</v>
      </c>
      <c r="I159" s="276"/>
      <c r="J159" s="303">
        <f>+G159*F159</f>
        <v>0</v>
      </c>
      <c r="L159" s="282" t="s">
        <v>182</v>
      </c>
      <c r="M159" s="365">
        <f>'Maq Amort'!AA9</f>
        <v>7521.9010823414937</v>
      </c>
      <c r="N159" s="284">
        <f>1/2</f>
        <v>0.5</v>
      </c>
      <c r="O159" s="285">
        <v>1</v>
      </c>
      <c r="P159" s="286">
        <f t="shared" ref="P159:P160" si="135">M159</f>
        <v>7521.9010823414937</v>
      </c>
      <c r="Q159" s="286">
        <f t="shared" ref="Q159:R160" si="136">P159*N159</f>
        <v>3760.9505411707469</v>
      </c>
      <c r="R159" s="286">
        <f t="shared" si="136"/>
        <v>3760.9505411707469</v>
      </c>
      <c r="S159" s="287">
        <v>4</v>
      </c>
      <c r="T159" s="403"/>
      <c r="U159" s="288">
        <f t="shared" ref="U159:U160" si="137">IF(T159="",0,(-12*PMT((T159/12),(S159*12),Q159)))</f>
        <v>0</v>
      </c>
      <c r="V159" s="289">
        <f>O159*U159</f>
        <v>0</v>
      </c>
      <c r="X159" s="282" t="s">
        <v>182</v>
      </c>
      <c r="Y159" s="365"/>
      <c r="Z159" s="291">
        <v>0.3</v>
      </c>
      <c r="AA159" s="285">
        <v>1</v>
      </c>
      <c r="AB159" s="382">
        <f>272/2</f>
        <v>136</v>
      </c>
      <c r="AC159" s="400"/>
      <c r="AD159" s="284"/>
      <c r="AE159" s="288"/>
      <c r="AF159" s="289">
        <f t="shared" ref="AF159:AF160" si="138">Z159*AA159*AB159*AC159</f>
        <v>0</v>
      </c>
      <c r="AH159" s="294" t="s">
        <v>182</v>
      </c>
      <c r="AI159" s="295">
        <f>Z159</f>
        <v>0.3</v>
      </c>
      <c r="AJ159" s="296">
        <v>1</v>
      </c>
      <c r="AK159" s="297">
        <f>AB159</f>
        <v>136</v>
      </c>
      <c r="AL159" s="405"/>
      <c r="AM159" s="363"/>
      <c r="AN159" s="364"/>
      <c r="AO159" s="289">
        <f t="shared" ref="AO159:AO160" si="139">AI159*AJ159*AK159*AL159</f>
        <v>0</v>
      </c>
      <c r="AQ159" s="282" t="s">
        <v>182</v>
      </c>
      <c r="AR159" s="284">
        <f>N159</f>
        <v>0.5</v>
      </c>
      <c r="AS159" s="285">
        <v>1</v>
      </c>
      <c r="AT159" s="278"/>
      <c r="AU159" s="400"/>
      <c r="AV159" s="284"/>
      <c r="AW159" s="288"/>
      <c r="AX159" s="289">
        <f t="shared" ref="AX159:AX160" si="140">AR159*AS159*AU159</f>
        <v>0</v>
      </c>
      <c r="AZ159" s="299" t="s">
        <v>214</v>
      </c>
      <c r="BA159" s="407"/>
      <c r="BB159" s="392">
        <f>C166</f>
        <v>1.6</v>
      </c>
      <c r="BC159" s="301"/>
      <c r="BD159" s="302">
        <f>BA159*BB159</f>
        <v>0</v>
      </c>
      <c r="BF159" s="246"/>
    </row>
    <row r="160" spans="1:58" x14ac:dyDescent="0.25">
      <c r="A160" s="275" t="s">
        <v>34</v>
      </c>
      <c r="B160" s="276" t="s">
        <v>77</v>
      </c>
      <c r="C160" s="277">
        <v>0.2</v>
      </c>
      <c r="D160" s="276">
        <v>272</v>
      </c>
      <c r="E160" s="362">
        <v>1</v>
      </c>
      <c r="F160" s="280">
        <f t="shared" si="134"/>
        <v>54.400000000000006</v>
      </c>
      <c r="G160" s="400"/>
      <c r="H160" s="276"/>
      <c r="I160" s="276"/>
      <c r="J160" s="303">
        <f>+G160*F160</f>
        <v>0</v>
      </c>
      <c r="L160" s="282" t="s">
        <v>194</v>
      </c>
      <c r="M160" s="365">
        <f>M144</f>
        <v>8480.125901890673</v>
      </c>
      <c r="N160" s="284">
        <f>1/3</f>
        <v>0.33333333333333331</v>
      </c>
      <c r="O160" s="285">
        <v>1</v>
      </c>
      <c r="P160" s="286">
        <f t="shared" si="135"/>
        <v>8480.125901890673</v>
      </c>
      <c r="Q160" s="286">
        <f t="shared" si="136"/>
        <v>2826.7086339635575</v>
      </c>
      <c r="R160" s="286">
        <f t="shared" si="136"/>
        <v>2826.7086339635575</v>
      </c>
      <c r="S160" s="287">
        <v>4</v>
      </c>
      <c r="T160" s="403"/>
      <c r="U160" s="288">
        <f t="shared" si="137"/>
        <v>0</v>
      </c>
      <c r="V160" s="289">
        <f>O160*U160</f>
        <v>0</v>
      </c>
      <c r="X160" s="282" t="s">
        <v>194</v>
      </c>
      <c r="Y160" s="365"/>
      <c r="Z160" s="291">
        <v>0.3</v>
      </c>
      <c r="AA160" s="285">
        <v>1</v>
      </c>
      <c r="AB160" s="382">
        <f>272/3</f>
        <v>90.666666666666671</v>
      </c>
      <c r="AC160" s="400"/>
      <c r="AD160" s="284"/>
      <c r="AE160" s="288"/>
      <c r="AF160" s="289">
        <f t="shared" si="138"/>
        <v>0</v>
      </c>
      <c r="AH160" s="294" t="s">
        <v>194</v>
      </c>
      <c r="AI160" s="295">
        <f>Z160</f>
        <v>0.3</v>
      </c>
      <c r="AJ160" s="296">
        <v>1</v>
      </c>
      <c r="AK160" s="297">
        <f>AB160</f>
        <v>90.666666666666671</v>
      </c>
      <c r="AL160" s="405"/>
      <c r="AM160" s="363"/>
      <c r="AN160" s="364"/>
      <c r="AO160" s="289">
        <f t="shared" si="139"/>
        <v>0</v>
      </c>
      <c r="AQ160" s="282" t="s">
        <v>194</v>
      </c>
      <c r="AR160" s="284">
        <f>N160</f>
        <v>0.33333333333333331</v>
      </c>
      <c r="AS160" s="285">
        <v>1</v>
      </c>
      <c r="AT160" s="278"/>
      <c r="AU160" s="400"/>
      <c r="AV160" s="284"/>
      <c r="AW160" s="288"/>
      <c r="AX160" s="289">
        <f t="shared" si="140"/>
        <v>0</v>
      </c>
      <c r="AZ160" s="299" t="s">
        <v>215</v>
      </c>
      <c r="BA160" s="407"/>
      <c r="BB160" s="392">
        <f>BB159</f>
        <v>1.6</v>
      </c>
      <c r="BC160" s="301"/>
      <c r="BD160" s="302">
        <f>BA160*BB160</f>
        <v>0</v>
      </c>
      <c r="BF160" s="246"/>
    </row>
    <row r="161" spans="1:58" x14ac:dyDescent="0.25">
      <c r="A161" s="275" t="s">
        <v>35</v>
      </c>
      <c r="B161" s="276" t="s">
        <v>77</v>
      </c>
      <c r="C161" s="277">
        <v>0.2</v>
      </c>
      <c r="D161" s="276">
        <v>272</v>
      </c>
      <c r="E161" s="362">
        <v>1</v>
      </c>
      <c r="F161" s="280">
        <f t="shared" si="134"/>
        <v>54.400000000000006</v>
      </c>
      <c r="G161" s="400"/>
      <c r="H161" s="276" t="s">
        <v>22</v>
      </c>
      <c r="I161" s="276"/>
      <c r="J161" s="303">
        <f t="shared" ref="J161:J165" si="141">+G161*F161</f>
        <v>0</v>
      </c>
      <c r="L161" s="317"/>
      <c r="M161" s="317"/>
      <c r="N161" s="384"/>
      <c r="O161" s="285"/>
      <c r="P161" s="286"/>
      <c r="Q161" s="286"/>
      <c r="R161" s="286"/>
      <c r="S161" s="287"/>
      <c r="T161" s="284"/>
      <c r="U161" s="288"/>
      <c r="V161" s="310"/>
      <c r="X161" s="317"/>
      <c r="Y161" s="317"/>
      <c r="Z161" s="384"/>
      <c r="AA161" s="285"/>
      <c r="AB161" s="286"/>
      <c r="AC161" s="287"/>
      <c r="AD161" s="284"/>
      <c r="AE161" s="288"/>
      <c r="AF161" s="310"/>
      <c r="AH161" s="294"/>
      <c r="AI161" s="295"/>
      <c r="AJ161" s="296"/>
      <c r="AK161" s="373"/>
      <c r="AL161" s="374"/>
      <c r="AM161" s="363"/>
      <c r="AN161" s="364"/>
      <c r="AO161" s="310"/>
      <c r="AQ161" s="317"/>
      <c r="AR161" s="384"/>
      <c r="AS161" s="285"/>
      <c r="AT161" s="286"/>
      <c r="AU161" s="287"/>
      <c r="AV161" s="284"/>
      <c r="AW161" s="288"/>
      <c r="AX161" s="310"/>
      <c r="AZ161" s="305" t="s">
        <v>226</v>
      </c>
      <c r="BA161" s="407"/>
      <c r="BB161" s="312">
        <v>1</v>
      </c>
      <c r="BC161" s="301"/>
      <c r="BD161" s="302">
        <f>BA161*BB161</f>
        <v>0</v>
      </c>
      <c r="BF161" s="246"/>
    </row>
    <row r="162" spans="1:58" x14ac:dyDescent="0.25">
      <c r="A162" s="275" t="s">
        <v>36</v>
      </c>
      <c r="B162" s="276" t="s">
        <v>78</v>
      </c>
      <c r="C162" s="277">
        <v>0</v>
      </c>
      <c r="D162" s="276">
        <v>272</v>
      </c>
      <c r="E162" s="362">
        <v>1</v>
      </c>
      <c r="F162" s="280">
        <f t="shared" si="134"/>
        <v>0</v>
      </c>
      <c r="G162" s="400"/>
      <c r="H162" s="276" t="s">
        <v>22</v>
      </c>
      <c r="I162" s="276"/>
      <c r="J162" s="303">
        <f t="shared" si="141"/>
        <v>0</v>
      </c>
      <c r="L162" s="317"/>
      <c r="M162" s="317"/>
      <c r="N162" s="384"/>
      <c r="O162" s="285"/>
      <c r="P162" s="286"/>
      <c r="Q162" s="286"/>
      <c r="R162" s="286"/>
      <c r="S162" s="287"/>
      <c r="T162" s="284"/>
      <c r="U162" s="288"/>
      <c r="V162" s="310"/>
      <c r="X162" s="317"/>
      <c r="Y162" s="317"/>
      <c r="Z162" s="384"/>
      <c r="AA162" s="285"/>
      <c r="AB162" s="286"/>
      <c r="AC162" s="287"/>
      <c r="AD162" s="284"/>
      <c r="AE162" s="288"/>
      <c r="AF162" s="310"/>
      <c r="AH162" s="385"/>
      <c r="AI162" s="309"/>
      <c r="AJ162" s="296"/>
      <c r="AK162" s="373"/>
      <c r="AL162" s="374"/>
      <c r="AM162" s="363"/>
      <c r="AN162" s="364"/>
      <c r="AO162" s="310"/>
      <c r="AQ162" s="317"/>
      <c r="AR162" s="384"/>
      <c r="AS162" s="285"/>
      <c r="AT162" s="286"/>
      <c r="AU162" s="287"/>
      <c r="AV162" s="284"/>
      <c r="AW162" s="288"/>
      <c r="AX162" s="310"/>
      <c r="AZ162" s="367"/>
      <c r="BA162" s="293"/>
      <c r="BB162" s="293"/>
      <c r="BC162" s="293"/>
      <c r="BD162" s="315"/>
      <c r="BF162" s="246"/>
    </row>
    <row r="163" spans="1:58" x14ac:dyDescent="0.25">
      <c r="A163" s="275" t="s">
        <v>37</v>
      </c>
      <c r="B163" s="276" t="s">
        <v>78</v>
      </c>
      <c r="C163" s="277">
        <v>0.3</v>
      </c>
      <c r="D163" s="276">
        <v>272</v>
      </c>
      <c r="E163" s="362">
        <v>1</v>
      </c>
      <c r="F163" s="280">
        <f t="shared" si="134"/>
        <v>81.599999999999994</v>
      </c>
      <c r="G163" s="400"/>
      <c r="H163" s="276" t="s">
        <v>22</v>
      </c>
      <c r="I163" s="276"/>
      <c r="J163" s="303">
        <f t="shared" si="141"/>
        <v>0</v>
      </c>
      <c r="L163" s="317"/>
      <c r="M163" s="317"/>
      <c r="N163" s="384"/>
      <c r="O163" s="285"/>
      <c r="P163" s="286"/>
      <c r="Q163" s="286"/>
      <c r="R163" s="286"/>
      <c r="S163" s="287"/>
      <c r="T163" s="284"/>
      <c r="U163" s="288"/>
      <c r="V163" s="310"/>
      <c r="X163" s="317"/>
      <c r="Y163" s="317"/>
      <c r="Z163" s="384"/>
      <c r="AA163" s="285"/>
      <c r="AB163" s="286"/>
      <c r="AC163" s="287"/>
      <c r="AD163" s="284"/>
      <c r="AE163" s="288"/>
      <c r="AF163" s="310"/>
      <c r="AH163" s="385"/>
      <c r="AI163" s="309"/>
      <c r="AJ163" s="296"/>
      <c r="AK163" s="373"/>
      <c r="AL163" s="374"/>
      <c r="AM163" s="363"/>
      <c r="AN163" s="364"/>
      <c r="AO163" s="310"/>
      <c r="AQ163" s="317"/>
      <c r="AR163" s="384"/>
      <c r="AS163" s="285"/>
      <c r="AT163" s="286"/>
      <c r="AU163" s="287"/>
      <c r="AV163" s="284"/>
      <c r="AW163" s="288"/>
      <c r="AX163" s="310"/>
      <c r="AZ163" s="318"/>
      <c r="BA163" s="293"/>
      <c r="BB163" s="293"/>
      <c r="BC163" s="293"/>
      <c r="BD163" s="315"/>
      <c r="BF163" s="246"/>
    </row>
    <row r="164" spans="1:58" x14ac:dyDescent="0.25">
      <c r="A164" s="275" t="s">
        <v>38</v>
      </c>
      <c r="B164" s="276" t="s">
        <v>78</v>
      </c>
      <c r="C164" s="277">
        <v>0.8</v>
      </c>
      <c r="D164" s="276">
        <v>272</v>
      </c>
      <c r="E164" s="362">
        <v>1</v>
      </c>
      <c r="F164" s="280">
        <f t="shared" si="134"/>
        <v>217.60000000000002</v>
      </c>
      <c r="G164" s="400"/>
      <c r="H164" s="276" t="s">
        <v>22</v>
      </c>
      <c r="I164" s="276"/>
      <c r="J164" s="303">
        <f t="shared" si="141"/>
        <v>0</v>
      </c>
      <c r="L164" s="317"/>
      <c r="M164" s="317"/>
      <c r="N164" s="384"/>
      <c r="O164" s="285"/>
      <c r="P164" s="286"/>
      <c r="Q164" s="286"/>
      <c r="R164" s="286"/>
      <c r="S164" s="287"/>
      <c r="T164" s="284"/>
      <c r="U164" s="288"/>
      <c r="V164" s="310"/>
      <c r="X164" s="317"/>
      <c r="Y164" s="317"/>
      <c r="Z164" s="384"/>
      <c r="AA164" s="285"/>
      <c r="AB164" s="286"/>
      <c r="AC164" s="287"/>
      <c r="AD164" s="284"/>
      <c r="AE164" s="288"/>
      <c r="AF164" s="310"/>
      <c r="AH164" s="385"/>
      <c r="AI164" s="309"/>
      <c r="AJ164" s="296"/>
      <c r="AK164" s="373"/>
      <c r="AL164" s="374"/>
      <c r="AM164" s="363"/>
      <c r="AN164" s="364"/>
      <c r="AO164" s="310"/>
      <c r="AQ164" s="317"/>
      <c r="AR164" s="384"/>
      <c r="AS164" s="285"/>
      <c r="AT164" s="286"/>
      <c r="AU164" s="287"/>
      <c r="AV164" s="284"/>
      <c r="AW164" s="288"/>
      <c r="AX164" s="310"/>
      <c r="AZ164" s="318"/>
      <c r="BA164" s="293"/>
      <c r="BB164" s="293"/>
      <c r="BC164" s="293"/>
      <c r="BD164" s="315"/>
      <c r="BF164" s="246"/>
    </row>
    <row r="165" spans="1:58" x14ac:dyDescent="0.25">
      <c r="A165" s="275" t="s">
        <v>39</v>
      </c>
      <c r="B165" s="276" t="s">
        <v>78</v>
      </c>
      <c r="C165" s="277">
        <v>0.1</v>
      </c>
      <c r="D165" s="276">
        <v>272</v>
      </c>
      <c r="E165" s="362">
        <v>1</v>
      </c>
      <c r="F165" s="280">
        <f t="shared" si="134"/>
        <v>27.200000000000003</v>
      </c>
      <c r="G165" s="400"/>
      <c r="H165" s="276" t="s">
        <v>22</v>
      </c>
      <c r="I165" s="276"/>
      <c r="J165" s="303">
        <f t="shared" si="141"/>
        <v>0</v>
      </c>
      <c r="L165" s="317"/>
      <c r="M165" s="317"/>
      <c r="N165" s="384"/>
      <c r="O165" s="285"/>
      <c r="P165" s="286"/>
      <c r="Q165" s="286"/>
      <c r="R165" s="286"/>
      <c r="S165" s="287"/>
      <c r="T165" s="284"/>
      <c r="U165" s="288"/>
      <c r="V165" s="310"/>
      <c r="X165" s="317"/>
      <c r="Y165" s="317"/>
      <c r="Z165" s="384"/>
      <c r="AA165" s="285"/>
      <c r="AB165" s="286"/>
      <c r="AC165" s="287"/>
      <c r="AD165" s="284"/>
      <c r="AE165" s="288"/>
      <c r="AF165" s="310"/>
      <c r="AH165" s="385"/>
      <c r="AI165" s="309"/>
      <c r="AJ165" s="296"/>
      <c r="AK165" s="373"/>
      <c r="AL165" s="374"/>
      <c r="AM165" s="363"/>
      <c r="AN165" s="364"/>
      <c r="AO165" s="310"/>
      <c r="AQ165" s="317"/>
      <c r="AR165" s="384"/>
      <c r="AS165" s="285"/>
      <c r="AT165" s="286"/>
      <c r="AU165" s="287"/>
      <c r="AV165" s="284"/>
      <c r="AW165" s="288"/>
      <c r="AX165" s="310"/>
      <c r="AZ165" s="318"/>
      <c r="BA165" s="293"/>
      <c r="BB165" s="293"/>
      <c r="BC165" s="293"/>
      <c r="BD165" s="315"/>
      <c r="BF165" s="246"/>
    </row>
    <row r="166" spans="1:58" x14ac:dyDescent="0.25">
      <c r="A166" s="196"/>
      <c r="B166" s="196"/>
      <c r="C166" s="331">
        <f>SUM(C159:C165)</f>
        <v>1.6</v>
      </c>
      <c r="D166" s="196"/>
      <c r="E166" s="196"/>
      <c r="F166" s="196"/>
      <c r="G166" s="196"/>
      <c r="H166" s="196"/>
      <c r="I166" s="333" t="s">
        <v>18</v>
      </c>
      <c r="J166" s="334">
        <f>SUM(J159:J165)</f>
        <v>0</v>
      </c>
      <c r="L166" s="196"/>
      <c r="M166" s="196"/>
      <c r="N166" s="196"/>
      <c r="O166" s="196"/>
      <c r="P166" s="526"/>
      <c r="Q166" s="526">
        <f>SUM(Q159:Q160)</f>
        <v>6587.659175134304</v>
      </c>
      <c r="R166" s="526">
        <f>SUM(R159:R160)</f>
        <v>6587.659175134304</v>
      </c>
      <c r="S166" s="196"/>
      <c r="T166" s="196"/>
      <c r="U166" s="333" t="s">
        <v>18</v>
      </c>
      <c r="V166" s="334">
        <f>SUM(V159:V165)</f>
        <v>0</v>
      </c>
      <c r="X166" s="196"/>
      <c r="Y166" s="196"/>
      <c r="Z166" s="196"/>
      <c r="AA166" s="196"/>
      <c r="AB166" s="196"/>
      <c r="AC166" s="196"/>
      <c r="AD166" s="196"/>
      <c r="AE166" s="333" t="s">
        <v>18</v>
      </c>
      <c r="AF166" s="334">
        <f>SUM(AF159:AF165)</f>
        <v>0</v>
      </c>
      <c r="AH166" s="353"/>
      <c r="AI166" s="353"/>
      <c r="AJ166" s="353"/>
      <c r="AK166" s="353"/>
      <c r="AL166" s="353"/>
      <c r="AM166" s="353"/>
      <c r="AN166" s="375" t="s">
        <v>18</v>
      </c>
      <c r="AO166" s="334">
        <f>SUM(AO159:AO165)</f>
        <v>0</v>
      </c>
      <c r="AQ166" s="196"/>
      <c r="AR166" s="196"/>
      <c r="AS166" s="196"/>
      <c r="AT166" s="196"/>
      <c r="AU166" s="196"/>
      <c r="AV166" s="196"/>
      <c r="AW166" s="333" t="s">
        <v>18</v>
      </c>
      <c r="AX166" s="334">
        <f>SUM(AX159:AX165)</f>
        <v>0</v>
      </c>
      <c r="AZ166" s="196"/>
      <c r="BA166" s="196"/>
      <c r="BB166" s="196"/>
      <c r="BC166" s="346" t="s">
        <v>30</v>
      </c>
      <c r="BD166" s="347">
        <f>SUM(BD156:BD165)</f>
        <v>0</v>
      </c>
      <c r="BF166" s="348">
        <f>SUM(BD166,AX166,AO166,AF166,V166,J166)</f>
        <v>0</v>
      </c>
    </row>
    <row r="167" spans="1:58" x14ac:dyDescent="0.25">
      <c r="A167" s="196"/>
      <c r="B167" s="349"/>
      <c r="C167" s="350"/>
      <c r="D167" s="196"/>
      <c r="E167" s="196"/>
      <c r="F167" s="196"/>
      <c r="G167" s="196"/>
      <c r="H167" s="196"/>
      <c r="I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X167" s="196"/>
      <c r="Y167" s="196"/>
      <c r="Z167" s="196"/>
      <c r="AA167" s="196"/>
      <c r="AB167" s="196"/>
      <c r="AC167" s="196"/>
      <c r="AD167" s="196"/>
      <c r="AE167" s="196"/>
      <c r="AH167" s="353"/>
      <c r="AI167" s="353"/>
      <c r="AJ167" s="353"/>
      <c r="AK167" s="353"/>
      <c r="AL167" s="353"/>
      <c r="AM167" s="353"/>
      <c r="AN167" s="353"/>
      <c r="AQ167" s="196"/>
      <c r="AR167" s="196"/>
      <c r="AS167" s="196"/>
      <c r="AT167" s="196"/>
      <c r="AU167" s="196"/>
      <c r="AV167" s="196"/>
      <c r="AW167" s="196"/>
      <c r="AZ167" s="196"/>
      <c r="BA167" s="196"/>
      <c r="BB167" s="196"/>
      <c r="BC167" s="196"/>
    </row>
    <row r="168" spans="1:58" x14ac:dyDescent="0.25">
      <c r="A168" s="196"/>
      <c r="B168" s="349"/>
      <c r="C168" s="350"/>
      <c r="D168" s="196"/>
      <c r="E168" s="196"/>
      <c r="F168" s="196"/>
      <c r="G168" s="196"/>
      <c r="H168" s="196"/>
      <c r="I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X168" s="196"/>
      <c r="Y168" s="196"/>
      <c r="Z168" s="196"/>
      <c r="AA168" s="196"/>
      <c r="AB168" s="196"/>
      <c r="AC168" s="196"/>
      <c r="AD168" s="196"/>
      <c r="AE168" s="196"/>
      <c r="AH168" s="353"/>
      <c r="AI168" s="353"/>
      <c r="AJ168" s="353"/>
      <c r="AK168" s="353"/>
      <c r="AL168" s="353"/>
      <c r="AM168" s="353"/>
      <c r="AN168" s="353"/>
      <c r="AQ168" s="196"/>
      <c r="AR168" s="196"/>
      <c r="AS168" s="196"/>
      <c r="AT168" s="196"/>
      <c r="AU168" s="196"/>
      <c r="AV168" s="196"/>
      <c r="AW168" s="196"/>
      <c r="AZ168" s="196"/>
      <c r="BA168" s="196"/>
      <c r="BB168" s="196"/>
      <c r="BC168" s="196"/>
    </row>
    <row r="169" spans="1:58" x14ac:dyDescent="0.25">
      <c r="A169" s="244" t="s">
        <v>91</v>
      </c>
      <c r="B169" s="245"/>
      <c r="C169" s="245"/>
      <c r="D169" s="245"/>
      <c r="E169" s="245"/>
      <c r="F169" s="245"/>
      <c r="G169" s="245"/>
      <c r="H169" s="245"/>
      <c r="I169" s="245"/>
      <c r="J169" s="246"/>
      <c r="K169" s="246"/>
      <c r="L169" s="244" t="s">
        <v>91</v>
      </c>
      <c r="M169" s="244"/>
      <c r="N169" s="245"/>
      <c r="O169" s="245"/>
      <c r="P169" s="245"/>
      <c r="Q169" s="245"/>
      <c r="R169" s="245"/>
      <c r="S169" s="245"/>
      <c r="T169" s="245"/>
      <c r="U169" s="245"/>
      <c r="V169" s="246"/>
      <c r="W169" s="246"/>
      <c r="X169" s="244" t="s">
        <v>91</v>
      </c>
      <c r="Y169" s="244"/>
      <c r="Z169" s="245"/>
      <c r="AA169" s="245"/>
      <c r="AB169" s="245"/>
      <c r="AC169" s="245"/>
      <c r="AD169" s="245"/>
      <c r="AE169" s="245"/>
      <c r="AF169" s="246"/>
      <c r="AG169" s="246"/>
      <c r="AH169" s="244" t="s">
        <v>91</v>
      </c>
      <c r="AI169" s="354"/>
      <c r="AJ169" s="354"/>
      <c r="AK169" s="354"/>
      <c r="AL169" s="354"/>
      <c r="AM169" s="354"/>
      <c r="AN169" s="354"/>
      <c r="AO169" s="246"/>
      <c r="AP169" s="246"/>
      <c r="AQ169" s="244" t="s">
        <v>91</v>
      </c>
      <c r="AR169" s="245"/>
      <c r="AS169" s="245"/>
      <c r="AT169" s="245"/>
      <c r="AU169" s="245"/>
      <c r="AV169" s="245"/>
      <c r="AW169" s="245"/>
      <c r="AX169" s="246"/>
      <c r="AY169" s="246"/>
      <c r="AZ169" s="244" t="s">
        <v>91</v>
      </c>
      <c r="BA169" s="245"/>
      <c r="BB169" s="245"/>
      <c r="BC169" s="245"/>
      <c r="BD169" s="246"/>
      <c r="BE169" s="246"/>
      <c r="BF169" s="246"/>
    </row>
    <row r="170" spans="1:58" x14ac:dyDescent="0.25">
      <c r="A170" s="196"/>
      <c r="B170" s="196"/>
      <c r="C170" s="196"/>
      <c r="D170" s="196"/>
      <c r="E170" s="196"/>
      <c r="F170" s="196"/>
      <c r="G170" s="196"/>
      <c r="H170" s="196"/>
      <c r="I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X170" s="196"/>
      <c r="Y170" s="196"/>
      <c r="Z170" s="196"/>
      <c r="AA170" s="196"/>
      <c r="AB170" s="196"/>
      <c r="AC170" s="196"/>
      <c r="AD170" s="196"/>
      <c r="AE170" s="196"/>
      <c r="AH170" s="353"/>
      <c r="AI170" s="353"/>
      <c r="AJ170" s="353"/>
      <c r="AK170" s="353"/>
      <c r="AL170" s="353"/>
      <c r="AM170" s="353"/>
      <c r="AN170" s="353"/>
      <c r="AQ170" s="196"/>
      <c r="AR170" s="196"/>
      <c r="AS170" s="196"/>
      <c r="AT170" s="196"/>
      <c r="AU170" s="196"/>
      <c r="AV170" s="196"/>
      <c r="AW170" s="196"/>
      <c r="AZ170" s="196"/>
      <c r="BA170" s="196"/>
      <c r="BB170" s="196"/>
      <c r="BC170" s="196"/>
      <c r="BF170" s="246"/>
    </row>
    <row r="171" spans="1:58" x14ac:dyDescent="0.25">
      <c r="A171" s="248" t="s">
        <v>10</v>
      </c>
      <c r="B171" s="249"/>
      <c r="C171" s="249"/>
      <c r="D171" s="249"/>
      <c r="E171" s="249"/>
      <c r="F171" s="249"/>
      <c r="G171" s="249"/>
      <c r="H171" s="249"/>
      <c r="I171" s="249"/>
      <c r="J171" s="250"/>
      <c r="L171" s="248" t="s">
        <v>64</v>
      </c>
      <c r="M171" s="248"/>
      <c r="N171" s="249"/>
      <c r="O171" s="249"/>
      <c r="P171" s="249"/>
      <c r="Q171" s="249"/>
      <c r="R171" s="249"/>
      <c r="S171" s="249"/>
      <c r="T171" s="249"/>
      <c r="U171" s="249"/>
      <c r="V171" s="249"/>
      <c r="X171" s="248" t="s">
        <v>65</v>
      </c>
      <c r="Y171" s="248"/>
      <c r="Z171" s="249"/>
      <c r="AA171" s="249"/>
      <c r="AB171" s="249"/>
      <c r="AC171" s="249"/>
      <c r="AD171" s="249"/>
      <c r="AE171" s="249"/>
      <c r="AF171" s="249"/>
      <c r="AH171" s="248" t="s">
        <v>66</v>
      </c>
      <c r="AI171" s="251"/>
      <c r="AJ171" s="251"/>
      <c r="AK171" s="251"/>
      <c r="AL171" s="251"/>
      <c r="AM171" s="251"/>
      <c r="AN171" s="251"/>
      <c r="AO171" s="250"/>
      <c r="AQ171" s="248" t="s">
        <v>67</v>
      </c>
      <c r="AR171" s="249"/>
      <c r="AS171" s="249"/>
      <c r="AT171" s="249"/>
      <c r="AU171" s="249"/>
      <c r="AV171" s="249"/>
      <c r="AW171" s="249"/>
      <c r="AX171" s="250"/>
      <c r="AZ171" s="248" t="s">
        <v>68</v>
      </c>
      <c r="BA171" s="249"/>
      <c r="BB171" s="249"/>
      <c r="BC171" s="249"/>
      <c r="BD171" s="250"/>
      <c r="BF171" s="246"/>
    </row>
    <row r="172" spans="1:58" x14ac:dyDescent="0.25">
      <c r="A172" s="564" t="s">
        <v>11</v>
      </c>
      <c r="B172" s="567" t="s">
        <v>76</v>
      </c>
      <c r="C172" s="252" t="s">
        <v>6</v>
      </c>
      <c r="D172" s="253" t="s">
        <v>13</v>
      </c>
      <c r="E172" s="569" t="s">
        <v>75</v>
      </c>
      <c r="F172" s="571" t="s">
        <v>18</v>
      </c>
      <c r="G172" s="253" t="s">
        <v>14</v>
      </c>
      <c r="H172" s="254" t="s">
        <v>15</v>
      </c>
      <c r="I172" s="253"/>
      <c r="J172" s="255" t="s">
        <v>16</v>
      </c>
      <c r="L172" s="564" t="s">
        <v>5</v>
      </c>
      <c r="M172" s="565" t="s">
        <v>217</v>
      </c>
      <c r="N172" s="564" t="s">
        <v>216</v>
      </c>
      <c r="O172" s="564" t="s">
        <v>6</v>
      </c>
      <c r="P172" s="564" t="s">
        <v>202</v>
      </c>
      <c r="Q172" s="565" t="s">
        <v>469</v>
      </c>
      <c r="R172" s="565" t="s">
        <v>470</v>
      </c>
      <c r="S172" s="564" t="s">
        <v>7</v>
      </c>
      <c r="T172" s="564" t="s">
        <v>26</v>
      </c>
      <c r="U172" s="557" t="s">
        <v>93</v>
      </c>
      <c r="V172" s="253" t="s">
        <v>16</v>
      </c>
      <c r="X172" s="564" t="s">
        <v>5</v>
      </c>
      <c r="Y172" s="565"/>
      <c r="Z172" s="564" t="s">
        <v>75</v>
      </c>
      <c r="AA172" s="564" t="s">
        <v>6</v>
      </c>
      <c r="AB172" s="253" t="s">
        <v>13</v>
      </c>
      <c r="AC172" s="258" t="s">
        <v>14</v>
      </c>
      <c r="AD172" s="564"/>
      <c r="AE172" s="557"/>
      <c r="AF172" s="253" t="s">
        <v>16</v>
      </c>
      <c r="AH172" s="561" t="s">
        <v>5</v>
      </c>
      <c r="AI172" s="561" t="s">
        <v>75</v>
      </c>
      <c r="AJ172" s="561" t="s">
        <v>6</v>
      </c>
      <c r="AK172" s="256" t="s">
        <v>13</v>
      </c>
      <c r="AL172" s="260" t="s">
        <v>14</v>
      </c>
      <c r="AM172" s="561"/>
      <c r="AN172" s="562"/>
      <c r="AO172" s="359" t="s">
        <v>16</v>
      </c>
      <c r="AQ172" s="564" t="s">
        <v>5</v>
      </c>
      <c r="AR172" s="564" t="s">
        <v>216</v>
      </c>
      <c r="AS172" s="564" t="s">
        <v>6</v>
      </c>
      <c r="AT172" s="253"/>
      <c r="AU172" s="258" t="s">
        <v>14</v>
      </c>
      <c r="AV172" s="564"/>
      <c r="AW172" s="557"/>
      <c r="AX172" s="359" t="s">
        <v>16</v>
      </c>
      <c r="AZ172" s="559"/>
      <c r="BA172" s="258" t="s">
        <v>14</v>
      </c>
      <c r="BB172" s="258" t="s">
        <v>33</v>
      </c>
      <c r="BC172" s="258"/>
      <c r="BD172" s="261" t="s">
        <v>16</v>
      </c>
      <c r="BF172" s="246"/>
    </row>
    <row r="173" spans="1:58" x14ac:dyDescent="0.25">
      <c r="A173" s="564"/>
      <c r="B173" s="568"/>
      <c r="C173" s="262" t="s">
        <v>9</v>
      </c>
      <c r="D173" s="263" t="s">
        <v>17</v>
      </c>
      <c r="E173" s="570"/>
      <c r="F173" s="572"/>
      <c r="G173" s="264" t="s">
        <v>19</v>
      </c>
      <c r="H173" s="265" t="s">
        <v>20</v>
      </c>
      <c r="I173" s="264"/>
      <c r="J173" s="266" t="s">
        <v>21</v>
      </c>
      <c r="L173" s="564"/>
      <c r="M173" s="566"/>
      <c r="N173" s="564"/>
      <c r="O173" s="564" t="s">
        <v>9</v>
      </c>
      <c r="P173" s="564" t="s">
        <v>27</v>
      </c>
      <c r="Q173" s="566"/>
      <c r="R173" s="566"/>
      <c r="S173" s="564" t="s">
        <v>28</v>
      </c>
      <c r="T173" s="564" t="s">
        <v>12</v>
      </c>
      <c r="U173" s="558" t="s">
        <v>29</v>
      </c>
      <c r="V173" s="264" t="s">
        <v>4</v>
      </c>
      <c r="X173" s="564"/>
      <c r="Y173" s="566"/>
      <c r="Z173" s="564"/>
      <c r="AA173" s="564" t="s">
        <v>9</v>
      </c>
      <c r="AB173" s="263" t="s">
        <v>17</v>
      </c>
      <c r="AC173" s="269" t="s">
        <v>19</v>
      </c>
      <c r="AD173" s="564"/>
      <c r="AE173" s="558"/>
      <c r="AF173" s="264" t="s">
        <v>4</v>
      </c>
      <c r="AH173" s="561"/>
      <c r="AI173" s="561"/>
      <c r="AJ173" s="561" t="s">
        <v>9</v>
      </c>
      <c r="AK173" s="271" t="s">
        <v>17</v>
      </c>
      <c r="AL173" s="272" t="s">
        <v>19</v>
      </c>
      <c r="AM173" s="561"/>
      <c r="AN173" s="563"/>
      <c r="AO173" s="360" t="s">
        <v>4</v>
      </c>
      <c r="AQ173" s="564"/>
      <c r="AR173" s="564"/>
      <c r="AS173" s="564" t="s">
        <v>9</v>
      </c>
      <c r="AT173" s="263"/>
      <c r="AU173" s="269"/>
      <c r="AV173" s="564"/>
      <c r="AW173" s="558"/>
      <c r="AX173" s="360" t="s">
        <v>4</v>
      </c>
      <c r="AZ173" s="560"/>
      <c r="BA173" s="269"/>
      <c r="BB173" s="269"/>
      <c r="BC173" s="269"/>
      <c r="BD173" s="361" t="s">
        <v>21</v>
      </c>
      <c r="BF173" s="246"/>
    </row>
    <row r="174" spans="1:58" x14ac:dyDescent="0.25">
      <c r="A174" s="275" t="s">
        <v>25</v>
      </c>
      <c r="B174" s="276" t="s">
        <v>77</v>
      </c>
      <c r="C174" s="277">
        <v>0.1</v>
      </c>
      <c r="D174" s="276">
        <v>272</v>
      </c>
      <c r="E174" s="362">
        <v>1</v>
      </c>
      <c r="F174" s="280">
        <f t="shared" ref="F174:F180" si="142">+D174*C174*E174</f>
        <v>27.200000000000003</v>
      </c>
      <c r="G174" s="400"/>
      <c r="H174" s="276" t="s">
        <v>22</v>
      </c>
      <c r="I174" s="276"/>
      <c r="J174" s="303">
        <f>+G174*F174</f>
        <v>0</v>
      </c>
      <c r="L174" s="282" t="s">
        <v>188</v>
      </c>
      <c r="M174" s="365">
        <f>'Maq Amort'!AA10</f>
        <v>6873.3788117726472</v>
      </c>
      <c r="N174" s="284">
        <f>1/2</f>
        <v>0.5</v>
      </c>
      <c r="O174" s="285">
        <v>1</v>
      </c>
      <c r="P174" s="286">
        <f t="shared" ref="P174:P175" si="143">M174</f>
        <v>6873.3788117726472</v>
      </c>
      <c r="Q174" s="286">
        <f t="shared" ref="Q174:R175" si="144">P174*N174</f>
        <v>3436.6894058863236</v>
      </c>
      <c r="R174" s="286">
        <f t="shared" si="144"/>
        <v>3436.6894058863236</v>
      </c>
      <c r="S174" s="287">
        <v>4</v>
      </c>
      <c r="T174" s="403"/>
      <c r="U174" s="288">
        <f t="shared" ref="U174:U175" si="145">IF(T174="",0,(-12*PMT((T174/12),(S174*12),Q174)))</f>
        <v>0</v>
      </c>
      <c r="V174" s="289">
        <f>O174*U174</f>
        <v>0</v>
      </c>
      <c r="X174" s="282" t="s">
        <v>188</v>
      </c>
      <c r="Y174" s="365"/>
      <c r="Z174" s="291">
        <v>0.2</v>
      </c>
      <c r="AA174" s="285">
        <v>1</v>
      </c>
      <c r="AB174" s="382">
        <f>272/2</f>
        <v>136</v>
      </c>
      <c r="AC174" s="400"/>
      <c r="AD174" s="284"/>
      <c r="AE174" s="288"/>
      <c r="AF174" s="289">
        <f t="shared" ref="AF174:AF175" si="146">Z174*AA174*AB174*AC174</f>
        <v>0</v>
      </c>
      <c r="AH174" s="294" t="s">
        <v>188</v>
      </c>
      <c r="AI174" s="295">
        <f>Z174</f>
        <v>0.2</v>
      </c>
      <c r="AJ174" s="296">
        <v>1</v>
      </c>
      <c r="AK174" s="297">
        <f>AB174</f>
        <v>136</v>
      </c>
      <c r="AL174" s="405"/>
      <c r="AM174" s="363"/>
      <c r="AN174" s="364"/>
      <c r="AO174" s="289">
        <f t="shared" ref="AO174:AO175" si="147">AI174*AJ174*AK174*AL174</f>
        <v>0</v>
      </c>
      <c r="AQ174" s="282" t="s">
        <v>188</v>
      </c>
      <c r="AR174" s="284">
        <f>N174</f>
        <v>0.5</v>
      </c>
      <c r="AS174" s="285">
        <v>1</v>
      </c>
      <c r="AT174" s="278"/>
      <c r="AU174" s="400"/>
      <c r="AV174" s="284"/>
      <c r="AW174" s="288"/>
      <c r="AX174" s="289">
        <f t="shared" ref="AX174:AX175" si="148">AR174*AS174*AU174</f>
        <v>0</v>
      </c>
      <c r="AZ174" s="299" t="s">
        <v>214</v>
      </c>
      <c r="BA174" s="407"/>
      <c r="BB174" s="392">
        <f>C181</f>
        <v>1.4000000000000001</v>
      </c>
      <c r="BC174" s="301"/>
      <c r="BD174" s="302">
        <f>BA174*BB174</f>
        <v>0</v>
      </c>
      <c r="BF174" s="246"/>
    </row>
    <row r="175" spans="1:58" x14ac:dyDescent="0.25">
      <c r="A175" s="275" t="s">
        <v>34</v>
      </c>
      <c r="B175" s="276" t="s">
        <v>77</v>
      </c>
      <c r="C175" s="277">
        <v>0.3</v>
      </c>
      <c r="D175" s="276">
        <v>272</v>
      </c>
      <c r="E175" s="362">
        <v>1</v>
      </c>
      <c r="F175" s="280">
        <f t="shared" si="142"/>
        <v>81.599999999999994</v>
      </c>
      <c r="G175" s="400"/>
      <c r="H175" s="276"/>
      <c r="I175" s="276"/>
      <c r="J175" s="303">
        <f>+G175*F175</f>
        <v>0</v>
      </c>
      <c r="L175" s="282" t="s">
        <v>189</v>
      </c>
      <c r="M175" s="365">
        <f>'Maq Amort'!AA11</f>
        <v>7356.4615737790155</v>
      </c>
      <c r="N175" s="284">
        <f>1/2</f>
        <v>0.5</v>
      </c>
      <c r="O175" s="285">
        <v>1</v>
      </c>
      <c r="P175" s="286">
        <f t="shared" si="143"/>
        <v>7356.4615737790155</v>
      </c>
      <c r="Q175" s="286">
        <f t="shared" si="144"/>
        <v>3678.2307868895077</v>
      </c>
      <c r="R175" s="286">
        <f t="shared" si="144"/>
        <v>3678.2307868895077</v>
      </c>
      <c r="S175" s="287">
        <v>4</v>
      </c>
      <c r="T175" s="403"/>
      <c r="U175" s="288">
        <f t="shared" si="145"/>
        <v>0</v>
      </c>
      <c r="V175" s="289">
        <f>O175*U175</f>
        <v>0</v>
      </c>
      <c r="X175" s="282" t="s">
        <v>189</v>
      </c>
      <c r="Y175" s="365"/>
      <c r="Z175" s="291">
        <v>0.2</v>
      </c>
      <c r="AA175" s="285">
        <v>1</v>
      </c>
      <c r="AB175" s="382">
        <f>272/2</f>
        <v>136</v>
      </c>
      <c r="AC175" s="400"/>
      <c r="AD175" s="284"/>
      <c r="AE175" s="288"/>
      <c r="AF175" s="289">
        <f t="shared" si="146"/>
        <v>0</v>
      </c>
      <c r="AH175" s="294" t="s">
        <v>189</v>
      </c>
      <c r="AI175" s="295">
        <f>Z175</f>
        <v>0.2</v>
      </c>
      <c r="AJ175" s="296">
        <v>1</v>
      </c>
      <c r="AK175" s="297">
        <f>AB175</f>
        <v>136</v>
      </c>
      <c r="AL175" s="405"/>
      <c r="AM175" s="363"/>
      <c r="AN175" s="364"/>
      <c r="AO175" s="289">
        <f t="shared" si="147"/>
        <v>0</v>
      </c>
      <c r="AQ175" s="282" t="s">
        <v>189</v>
      </c>
      <c r="AR175" s="284">
        <f>N175</f>
        <v>0.5</v>
      </c>
      <c r="AS175" s="285">
        <v>1</v>
      </c>
      <c r="AT175" s="278"/>
      <c r="AU175" s="400"/>
      <c r="AV175" s="284"/>
      <c r="AW175" s="288"/>
      <c r="AX175" s="289">
        <f t="shared" si="148"/>
        <v>0</v>
      </c>
      <c r="AZ175" s="299" t="s">
        <v>215</v>
      </c>
      <c r="BA175" s="407"/>
      <c r="BB175" s="392">
        <f>BB174</f>
        <v>1.4000000000000001</v>
      </c>
      <c r="BC175" s="301"/>
      <c r="BD175" s="302">
        <f>BA175*BB175</f>
        <v>0</v>
      </c>
      <c r="BF175" s="246"/>
    </row>
    <row r="176" spans="1:58" x14ac:dyDescent="0.25">
      <c r="A176" s="275" t="s">
        <v>35</v>
      </c>
      <c r="B176" s="276" t="s">
        <v>77</v>
      </c>
      <c r="C176" s="277">
        <v>0.5</v>
      </c>
      <c r="D176" s="276">
        <v>272</v>
      </c>
      <c r="E176" s="362">
        <v>1</v>
      </c>
      <c r="F176" s="280">
        <f t="shared" si="142"/>
        <v>136</v>
      </c>
      <c r="G176" s="400"/>
      <c r="H176" s="276" t="s">
        <v>22</v>
      </c>
      <c r="I176" s="276"/>
      <c r="J176" s="303">
        <f>+G176*F176</f>
        <v>0</v>
      </c>
      <c r="L176" s="317"/>
      <c r="M176" s="317"/>
      <c r="N176" s="384"/>
      <c r="O176" s="285"/>
      <c r="P176" s="286"/>
      <c r="Q176" s="286"/>
      <c r="R176" s="286"/>
      <c r="S176" s="287"/>
      <c r="T176" s="284"/>
      <c r="U176" s="288"/>
      <c r="V176" s="310"/>
      <c r="X176" s="317"/>
      <c r="Y176" s="317"/>
      <c r="Z176" s="384"/>
      <c r="AA176" s="285"/>
      <c r="AB176" s="286"/>
      <c r="AC176" s="287"/>
      <c r="AD176" s="284"/>
      <c r="AE176" s="288"/>
      <c r="AF176" s="310"/>
      <c r="AH176" s="294"/>
      <c r="AI176" s="295"/>
      <c r="AJ176" s="296"/>
      <c r="AK176" s="373"/>
      <c r="AL176" s="374"/>
      <c r="AM176" s="363"/>
      <c r="AN176" s="364"/>
      <c r="AO176" s="310"/>
      <c r="AQ176" s="282"/>
      <c r="AR176" s="291"/>
      <c r="AS176" s="285"/>
      <c r="AT176" s="286"/>
      <c r="AU176" s="287"/>
      <c r="AV176" s="284"/>
      <c r="AW176" s="288"/>
      <c r="AX176" s="310"/>
      <c r="AZ176" s="305" t="s">
        <v>230</v>
      </c>
      <c r="BA176" s="407"/>
      <c r="BB176" s="312">
        <v>1</v>
      </c>
      <c r="BC176" s="301"/>
      <c r="BD176" s="302">
        <f>BA176*BB176</f>
        <v>0</v>
      </c>
      <c r="BF176" s="246"/>
    </row>
    <row r="177" spans="1:58" x14ac:dyDescent="0.25">
      <c r="A177" s="275" t="s">
        <v>36</v>
      </c>
      <c r="B177" s="276" t="s">
        <v>78</v>
      </c>
      <c r="C177" s="277">
        <v>0</v>
      </c>
      <c r="D177" s="276">
        <v>272</v>
      </c>
      <c r="E177" s="362">
        <v>1</v>
      </c>
      <c r="F177" s="280">
        <f t="shared" si="142"/>
        <v>0</v>
      </c>
      <c r="G177" s="400"/>
      <c r="H177" s="276" t="s">
        <v>22</v>
      </c>
      <c r="I177" s="276"/>
      <c r="J177" s="303">
        <f t="shared" ref="J177:J180" si="149">+G177*F177</f>
        <v>0</v>
      </c>
      <c r="L177" s="317"/>
      <c r="M177" s="317"/>
      <c r="N177" s="384"/>
      <c r="O177" s="285"/>
      <c r="P177" s="286"/>
      <c r="Q177" s="286"/>
      <c r="R177" s="286"/>
      <c r="S177" s="287"/>
      <c r="T177" s="284"/>
      <c r="U177" s="288"/>
      <c r="V177" s="310"/>
      <c r="X177" s="317"/>
      <c r="Y177" s="317"/>
      <c r="Z177" s="384"/>
      <c r="AA177" s="285"/>
      <c r="AB177" s="286"/>
      <c r="AC177" s="287"/>
      <c r="AD177" s="284"/>
      <c r="AE177" s="288"/>
      <c r="AF177" s="310"/>
      <c r="AH177" s="294"/>
      <c r="AI177" s="295"/>
      <c r="AJ177" s="296"/>
      <c r="AK177" s="373"/>
      <c r="AL177" s="374"/>
      <c r="AM177" s="363"/>
      <c r="AN177" s="364"/>
      <c r="AO177" s="310"/>
      <c r="AQ177" s="317"/>
      <c r="AR177" s="384"/>
      <c r="AS177" s="285"/>
      <c r="AT177" s="286"/>
      <c r="AU177" s="287"/>
      <c r="AV177" s="284"/>
      <c r="AW177" s="288"/>
      <c r="AX177" s="310"/>
      <c r="AZ177" s="367"/>
      <c r="BA177" s="293"/>
      <c r="BB177" s="293"/>
      <c r="BC177" s="293"/>
      <c r="BD177" s="315"/>
      <c r="BF177" s="246"/>
    </row>
    <row r="178" spans="1:58" x14ac:dyDescent="0.25">
      <c r="A178" s="275" t="s">
        <v>37</v>
      </c>
      <c r="B178" s="276" t="s">
        <v>78</v>
      </c>
      <c r="C178" s="277">
        <v>0.2</v>
      </c>
      <c r="D178" s="276">
        <v>272</v>
      </c>
      <c r="E178" s="362">
        <v>1</v>
      </c>
      <c r="F178" s="280">
        <f t="shared" si="142"/>
        <v>54.400000000000006</v>
      </c>
      <c r="G178" s="400"/>
      <c r="H178" s="276" t="s">
        <v>22</v>
      </c>
      <c r="I178" s="276"/>
      <c r="J178" s="303">
        <f t="shared" si="149"/>
        <v>0</v>
      </c>
      <c r="L178" s="317"/>
      <c r="M178" s="317"/>
      <c r="N178" s="384"/>
      <c r="O178" s="285"/>
      <c r="P178" s="286"/>
      <c r="Q178" s="286"/>
      <c r="R178" s="286"/>
      <c r="S178" s="287"/>
      <c r="T178" s="284"/>
      <c r="U178" s="288"/>
      <c r="V178" s="310"/>
      <c r="X178" s="317"/>
      <c r="Y178" s="317"/>
      <c r="Z178" s="384"/>
      <c r="AA178" s="285"/>
      <c r="AB178" s="286"/>
      <c r="AC178" s="287"/>
      <c r="AD178" s="284"/>
      <c r="AE178" s="288"/>
      <c r="AF178" s="310"/>
      <c r="AH178" s="294"/>
      <c r="AI178" s="295"/>
      <c r="AJ178" s="296"/>
      <c r="AK178" s="373"/>
      <c r="AL178" s="374"/>
      <c r="AM178" s="363"/>
      <c r="AN178" s="364"/>
      <c r="AO178" s="310"/>
      <c r="AQ178" s="317"/>
      <c r="AR178" s="384"/>
      <c r="AS178" s="285"/>
      <c r="AT178" s="286"/>
      <c r="AU178" s="287"/>
      <c r="AV178" s="284"/>
      <c r="AW178" s="288"/>
      <c r="AX178" s="310"/>
      <c r="AZ178" s="377"/>
      <c r="BA178" s="293"/>
      <c r="BB178" s="293"/>
      <c r="BC178" s="293"/>
      <c r="BD178" s="315"/>
      <c r="BF178" s="246"/>
    </row>
    <row r="179" spans="1:58" x14ac:dyDescent="0.25">
      <c r="A179" s="275" t="s">
        <v>38</v>
      </c>
      <c r="B179" s="276" t="s">
        <v>78</v>
      </c>
      <c r="C179" s="277">
        <v>0.2</v>
      </c>
      <c r="D179" s="276">
        <v>272</v>
      </c>
      <c r="E179" s="362">
        <v>1</v>
      </c>
      <c r="F179" s="280">
        <f t="shared" si="142"/>
        <v>54.400000000000006</v>
      </c>
      <c r="G179" s="400"/>
      <c r="H179" s="276" t="s">
        <v>22</v>
      </c>
      <c r="I179" s="276"/>
      <c r="J179" s="303">
        <f t="shared" si="149"/>
        <v>0</v>
      </c>
      <c r="L179" s="317"/>
      <c r="M179" s="317"/>
      <c r="N179" s="384"/>
      <c r="O179" s="285"/>
      <c r="P179" s="286"/>
      <c r="Q179" s="286"/>
      <c r="R179" s="286"/>
      <c r="S179" s="287"/>
      <c r="T179" s="284"/>
      <c r="U179" s="288"/>
      <c r="V179" s="310"/>
      <c r="X179" s="317"/>
      <c r="Y179" s="317"/>
      <c r="Z179" s="384"/>
      <c r="AA179" s="285"/>
      <c r="AB179" s="286"/>
      <c r="AC179" s="287"/>
      <c r="AD179" s="284"/>
      <c r="AE179" s="288"/>
      <c r="AF179" s="310"/>
      <c r="AH179" s="385"/>
      <c r="AI179" s="309"/>
      <c r="AJ179" s="296"/>
      <c r="AK179" s="373"/>
      <c r="AL179" s="374"/>
      <c r="AM179" s="363"/>
      <c r="AN179" s="364"/>
      <c r="AO179" s="310"/>
      <c r="AQ179" s="317"/>
      <c r="AR179" s="384"/>
      <c r="AS179" s="285"/>
      <c r="AT179" s="286"/>
      <c r="AU179" s="287"/>
      <c r="AV179" s="284"/>
      <c r="AW179" s="288"/>
      <c r="AX179" s="310"/>
      <c r="AZ179" s="318"/>
      <c r="BA179" s="293"/>
      <c r="BB179" s="293"/>
      <c r="BC179" s="293"/>
      <c r="BD179" s="315"/>
      <c r="BF179" s="246"/>
    </row>
    <row r="180" spans="1:58" x14ac:dyDescent="0.25">
      <c r="A180" s="275" t="s">
        <v>39</v>
      </c>
      <c r="B180" s="276" t="s">
        <v>78</v>
      </c>
      <c r="C180" s="277">
        <v>0.1</v>
      </c>
      <c r="D180" s="276">
        <v>272</v>
      </c>
      <c r="E180" s="362">
        <v>1</v>
      </c>
      <c r="F180" s="280">
        <f t="shared" si="142"/>
        <v>27.200000000000003</v>
      </c>
      <c r="G180" s="400"/>
      <c r="H180" s="276" t="s">
        <v>22</v>
      </c>
      <c r="I180" s="276"/>
      <c r="J180" s="303">
        <f t="shared" si="149"/>
        <v>0</v>
      </c>
      <c r="L180" s="317"/>
      <c r="M180" s="317"/>
      <c r="N180" s="384"/>
      <c r="O180" s="285"/>
      <c r="P180" s="286"/>
      <c r="Q180" s="286"/>
      <c r="R180" s="286"/>
      <c r="S180" s="287"/>
      <c r="T180" s="284"/>
      <c r="U180" s="288"/>
      <c r="V180" s="310"/>
      <c r="X180" s="317"/>
      <c r="Y180" s="317"/>
      <c r="Z180" s="384"/>
      <c r="AA180" s="285"/>
      <c r="AB180" s="286"/>
      <c r="AC180" s="287"/>
      <c r="AD180" s="284"/>
      <c r="AE180" s="288"/>
      <c r="AF180" s="310"/>
      <c r="AH180" s="385"/>
      <c r="AI180" s="309"/>
      <c r="AJ180" s="296"/>
      <c r="AK180" s="373"/>
      <c r="AL180" s="374"/>
      <c r="AM180" s="363"/>
      <c r="AN180" s="364"/>
      <c r="AO180" s="310"/>
      <c r="AQ180" s="317"/>
      <c r="AR180" s="384"/>
      <c r="AS180" s="285"/>
      <c r="AT180" s="286"/>
      <c r="AU180" s="287"/>
      <c r="AV180" s="284"/>
      <c r="AW180" s="288"/>
      <c r="AX180" s="310"/>
      <c r="AZ180" s="318"/>
      <c r="BA180" s="293"/>
      <c r="BB180" s="293"/>
      <c r="BC180" s="293"/>
      <c r="BD180" s="315"/>
      <c r="BF180" s="246"/>
    </row>
    <row r="181" spans="1:58" x14ac:dyDescent="0.25">
      <c r="A181" s="196"/>
      <c r="B181" s="196"/>
      <c r="C181" s="331">
        <f>SUM(C174:C180)</f>
        <v>1.4000000000000001</v>
      </c>
      <c r="D181" s="196"/>
      <c r="E181" s="196"/>
      <c r="F181" s="196"/>
      <c r="G181" s="196"/>
      <c r="H181" s="196"/>
      <c r="I181" s="333" t="s">
        <v>18</v>
      </c>
      <c r="J181" s="334">
        <f>SUM(J174:J180)</f>
        <v>0</v>
      </c>
      <c r="L181" s="196"/>
      <c r="M181" s="196"/>
      <c r="N181" s="196"/>
      <c r="O181" s="196"/>
      <c r="P181" s="526"/>
      <c r="Q181" s="526">
        <f>SUM(Q174:Q175)</f>
        <v>7114.9201927758313</v>
      </c>
      <c r="R181" s="526">
        <f>SUM(R174:R175)</f>
        <v>7114.9201927758313</v>
      </c>
      <c r="S181" s="196"/>
      <c r="T181" s="196"/>
      <c r="U181" s="333" t="s">
        <v>18</v>
      </c>
      <c r="V181" s="334">
        <f>SUM(V174:V180)</f>
        <v>0</v>
      </c>
      <c r="X181" s="196"/>
      <c r="Y181" s="196"/>
      <c r="Z181" s="196"/>
      <c r="AA181" s="196"/>
      <c r="AB181" s="196"/>
      <c r="AC181" s="196"/>
      <c r="AD181" s="196"/>
      <c r="AE181" s="333" t="s">
        <v>18</v>
      </c>
      <c r="AF181" s="334">
        <f>SUM(AF174:AF180)</f>
        <v>0</v>
      </c>
      <c r="AH181" s="353"/>
      <c r="AI181" s="353"/>
      <c r="AJ181" s="353"/>
      <c r="AK181" s="353"/>
      <c r="AL181" s="353"/>
      <c r="AM181" s="353"/>
      <c r="AN181" s="375" t="s">
        <v>18</v>
      </c>
      <c r="AO181" s="334">
        <f>SUM(AO174:AO180)</f>
        <v>0</v>
      </c>
      <c r="AQ181" s="196"/>
      <c r="AR181" s="196"/>
      <c r="AS181" s="196"/>
      <c r="AT181" s="196"/>
      <c r="AU181" s="196"/>
      <c r="AV181" s="196"/>
      <c r="AW181" s="333" t="s">
        <v>18</v>
      </c>
      <c r="AX181" s="334">
        <f>SUM(AX174:AX180)</f>
        <v>0</v>
      </c>
      <c r="AZ181" s="196"/>
      <c r="BA181" s="196"/>
      <c r="BB181" s="196"/>
      <c r="BC181" s="346" t="s">
        <v>30</v>
      </c>
      <c r="BD181" s="347">
        <f>SUM(BD171:BD180)</f>
        <v>0</v>
      </c>
      <c r="BF181" s="348">
        <f>SUM(BD181,AX181,AO181,AF181,V181,J181)</f>
        <v>0</v>
      </c>
    </row>
    <row r="182" spans="1:58" x14ac:dyDescent="0.25">
      <c r="A182" s="196"/>
      <c r="B182" s="349"/>
      <c r="C182" s="350"/>
      <c r="D182" s="196"/>
      <c r="E182" s="196"/>
      <c r="F182" s="196"/>
      <c r="G182" s="196"/>
      <c r="H182" s="196"/>
      <c r="I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AH182" s="353"/>
      <c r="AI182" s="353"/>
      <c r="AJ182" s="353"/>
      <c r="AK182" s="353"/>
      <c r="AL182" s="353"/>
      <c r="AM182" s="353"/>
      <c r="AN182" s="353"/>
      <c r="AQ182" s="196"/>
      <c r="AR182" s="196"/>
      <c r="AS182" s="196"/>
      <c r="AT182" s="196"/>
      <c r="AU182" s="196"/>
      <c r="AV182" s="196"/>
      <c r="AW182" s="196"/>
      <c r="AZ182" s="196"/>
      <c r="BA182" s="196"/>
      <c r="BB182" s="196"/>
      <c r="BC182" s="196"/>
    </row>
    <row r="183" spans="1:58" x14ac:dyDescent="0.25">
      <c r="A183" s="196"/>
      <c r="B183" s="196"/>
      <c r="D183" s="196"/>
      <c r="E183" s="196"/>
      <c r="F183" s="196"/>
      <c r="G183" s="196"/>
      <c r="H183" s="196"/>
      <c r="I183" s="196"/>
      <c r="AH183" s="353"/>
      <c r="AI183" s="353"/>
      <c r="AJ183" s="353"/>
      <c r="AK183" s="353"/>
      <c r="AL183" s="353"/>
      <c r="AM183" s="353"/>
      <c r="AN183" s="353"/>
    </row>
    <row r="184" spans="1:58" x14ac:dyDescent="0.25">
      <c r="AH184" s="353"/>
      <c r="AI184" s="353"/>
      <c r="AJ184" s="353"/>
      <c r="AK184" s="353"/>
      <c r="AL184" s="353"/>
      <c r="AM184" s="353"/>
      <c r="AN184" s="353"/>
    </row>
    <row r="186" spans="1:58" x14ac:dyDescent="0.25">
      <c r="A186" s="244" t="s">
        <v>238</v>
      </c>
      <c r="B186" s="245"/>
      <c r="C186" s="245"/>
      <c r="D186" s="245"/>
      <c r="E186" s="245"/>
      <c r="F186" s="245"/>
      <c r="G186" s="245"/>
      <c r="H186" s="245"/>
      <c r="I186" s="245"/>
      <c r="J186" s="246"/>
      <c r="K186" s="246"/>
      <c r="L186" s="244" t="s">
        <v>238</v>
      </c>
      <c r="M186" s="244"/>
      <c r="N186" s="245"/>
      <c r="O186" s="245"/>
      <c r="P186" s="245"/>
      <c r="Q186" s="245"/>
      <c r="R186" s="245"/>
      <c r="S186" s="245"/>
      <c r="T186" s="245"/>
      <c r="U186" s="245"/>
      <c r="V186" s="246"/>
      <c r="W186" s="246"/>
      <c r="X186" s="244" t="s">
        <v>238</v>
      </c>
      <c r="Y186" s="244"/>
      <c r="Z186" s="245"/>
      <c r="AA186" s="245"/>
      <c r="AB186" s="245"/>
      <c r="AC186" s="245"/>
      <c r="AD186" s="245"/>
      <c r="AE186" s="245"/>
      <c r="AF186" s="246"/>
      <c r="AG186" s="246"/>
      <c r="AH186" s="244" t="s">
        <v>238</v>
      </c>
      <c r="AI186" s="354"/>
      <c r="AJ186" s="354"/>
      <c r="AK186" s="354"/>
      <c r="AL186" s="354"/>
      <c r="AM186" s="354"/>
      <c r="AN186" s="354"/>
      <c r="AO186" s="246"/>
      <c r="AP186" s="246"/>
      <c r="AQ186" s="244" t="s">
        <v>238</v>
      </c>
      <c r="AR186" s="245"/>
      <c r="AS186" s="245"/>
      <c r="AT186" s="245"/>
      <c r="AU186" s="245"/>
      <c r="AV186" s="245"/>
      <c r="AW186" s="245"/>
      <c r="AX186" s="246"/>
      <c r="AY186" s="246"/>
      <c r="AZ186" s="244" t="s">
        <v>238</v>
      </c>
      <c r="BA186" s="245"/>
      <c r="BB186" s="245"/>
      <c r="BC186" s="245"/>
      <c r="BD186" s="246"/>
      <c r="BE186" s="246"/>
      <c r="BF186" s="246"/>
    </row>
    <row r="187" spans="1:58" x14ac:dyDescent="0.25">
      <c r="A187" s="196"/>
      <c r="B187" s="196"/>
      <c r="C187" s="196"/>
      <c r="D187" s="196"/>
      <c r="E187" s="196"/>
      <c r="F187" s="196"/>
      <c r="G187" s="196"/>
      <c r="H187" s="196"/>
      <c r="I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X187" s="196"/>
      <c r="Y187" s="196"/>
      <c r="Z187" s="196"/>
      <c r="AA187" s="196"/>
      <c r="AB187" s="196"/>
      <c r="AC187" s="196"/>
      <c r="AD187" s="196"/>
      <c r="AE187" s="196"/>
      <c r="AH187" s="353"/>
      <c r="AI187" s="353"/>
      <c r="AJ187" s="353"/>
      <c r="AK187" s="353"/>
      <c r="AL187" s="353"/>
      <c r="AM187" s="353"/>
      <c r="AN187" s="353"/>
      <c r="AQ187" s="196"/>
      <c r="AR187" s="196"/>
      <c r="AS187" s="196"/>
      <c r="AT187" s="196"/>
      <c r="AU187" s="196"/>
      <c r="AV187" s="196"/>
      <c r="AW187" s="196"/>
      <c r="AZ187" s="196"/>
      <c r="BA187" s="196"/>
      <c r="BB187" s="196"/>
      <c r="BC187" s="196"/>
      <c r="BF187" s="246"/>
    </row>
    <row r="188" spans="1:58" x14ac:dyDescent="0.25">
      <c r="A188" s="248" t="s">
        <v>10</v>
      </c>
      <c r="B188" s="249"/>
      <c r="C188" s="249"/>
      <c r="D188" s="249"/>
      <c r="E188" s="249"/>
      <c r="F188" s="249"/>
      <c r="G188" s="249"/>
      <c r="H188" s="249"/>
      <c r="I188" s="249"/>
      <c r="J188" s="250"/>
      <c r="L188" s="248" t="s">
        <v>64</v>
      </c>
      <c r="M188" s="248"/>
      <c r="N188" s="249"/>
      <c r="O188" s="249"/>
      <c r="P188" s="249"/>
      <c r="Q188" s="249"/>
      <c r="R188" s="249"/>
      <c r="S188" s="249"/>
      <c r="T188" s="249"/>
      <c r="U188" s="249"/>
      <c r="V188" s="249"/>
      <c r="X188" s="248" t="s">
        <v>65</v>
      </c>
      <c r="Y188" s="248"/>
      <c r="Z188" s="249"/>
      <c r="AA188" s="249"/>
      <c r="AB188" s="249"/>
      <c r="AC188" s="249"/>
      <c r="AD188" s="249"/>
      <c r="AE188" s="249"/>
      <c r="AF188" s="249"/>
      <c r="AH188" s="248" t="s">
        <v>66</v>
      </c>
      <c r="AI188" s="251"/>
      <c r="AJ188" s="251"/>
      <c r="AK188" s="251"/>
      <c r="AL188" s="251"/>
      <c r="AM188" s="251"/>
      <c r="AN188" s="251"/>
      <c r="AO188" s="250"/>
      <c r="AQ188" s="248" t="s">
        <v>67</v>
      </c>
      <c r="AR188" s="249"/>
      <c r="AS188" s="249"/>
      <c r="AT188" s="249"/>
      <c r="AU188" s="249"/>
      <c r="AV188" s="249"/>
      <c r="AW188" s="249"/>
      <c r="AX188" s="250"/>
      <c r="AZ188" s="248" t="s">
        <v>68</v>
      </c>
      <c r="BA188" s="249"/>
      <c r="BB188" s="249"/>
      <c r="BC188" s="249"/>
      <c r="BD188" s="250"/>
      <c r="BF188" s="246"/>
    </row>
    <row r="189" spans="1:58" x14ac:dyDescent="0.25">
      <c r="A189" s="564" t="s">
        <v>11</v>
      </c>
      <c r="B189" s="567" t="s">
        <v>76</v>
      </c>
      <c r="C189" s="252" t="s">
        <v>6</v>
      </c>
      <c r="D189" s="253" t="s">
        <v>13</v>
      </c>
      <c r="E189" s="569" t="s">
        <v>75</v>
      </c>
      <c r="F189" s="571" t="s">
        <v>18</v>
      </c>
      <c r="G189" s="253" t="s">
        <v>14</v>
      </c>
      <c r="H189" s="254" t="s">
        <v>15</v>
      </c>
      <c r="I189" s="253"/>
      <c r="J189" s="255" t="s">
        <v>16</v>
      </c>
      <c r="L189" s="564" t="s">
        <v>5</v>
      </c>
      <c r="M189" s="565" t="s">
        <v>217</v>
      </c>
      <c r="N189" s="564" t="s">
        <v>216</v>
      </c>
      <c r="O189" s="564" t="s">
        <v>6</v>
      </c>
      <c r="P189" s="564" t="s">
        <v>202</v>
      </c>
      <c r="Q189" s="565" t="s">
        <v>469</v>
      </c>
      <c r="R189" s="565" t="s">
        <v>470</v>
      </c>
      <c r="S189" s="564" t="s">
        <v>7</v>
      </c>
      <c r="T189" s="564" t="s">
        <v>26</v>
      </c>
      <c r="U189" s="557" t="s">
        <v>93</v>
      </c>
      <c r="V189" s="253" t="s">
        <v>16</v>
      </c>
      <c r="X189" s="564" t="s">
        <v>5</v>
      </c>
      <c r="Y189" s="565"/>
      <c r="Z189" s="564" t="s">
        <v>75</v>
      </c>
      <c r="AA189" s="564" t="s">
        <v>6</v>
      </c>
      <c r="AB189" s="253" t="s">
        <v>13</v>
      </c>
      <c r="AC189" s="258" t="s">
        <v>14</v>
      </c>
      <c r="AD189" s="564"/>
      <c r="AE189" s="557"/>
      <c r="AF189" s="253" t="s">
        <v>16</v>
      </c>
      <c r="AH189" s="561" t="s">
        <v>5</v>
      </c>
      <c r="AI189" s="561" t="s">
        <v>75</v>
      </c>
      <c r="AJ189" s="561" t="s">
        <v>6</v>
      </c>
      <c r="AK189" s="256" t="s">
        <v>13</v>
      </c>
      <c r="AL189" s="260" t="s">
        <v>14</v>
      </c>
      <c r="AM189" s="561"/>
      <c r="AN189" s="562"/>
      <c r="AO189" s="359" t="s">
        <v>16</v>
      </c>
      <c r="AQ189" s="564" t="s">
        <v>5</v>
      </c>
      <c r="AR189" s="564" t="s">
        <v>216</v>
      </c>
      <c r="AS189" s="564" t="s">
        <v>6</v>
      </c>
      <c r="AT189" s="256" t="s">
        <v>13</v>
      </c>
      <c r="AU189" s="258" t="s">
        <v>14</v>
      </c>
      <c r="AV189" s="564"/>
      <c r="AW189" s="557"/>
      <c r="AX189" s="359" t="s">
        <v>16</v>
      </c>
      <c r="AZ189" s="559"/>
      <c r="BA189" s="258" t="s">
        <v>14</v>
      </c>
      <c r="BB189" s="258" t="s">
        <v>33</v>
      </c>
      <c r="BC189" s="258"/>
      <c r="BD189" s="261" t="s">
        <v>16</v>
      </c>
      <c r="BF189" s="246"/>
    </row>
    <row r="190" spans="1:58" x14ac:dyDescent="0.25">
      <c r="A190" s="564"/>
      <c r="B190" s="568"/>
      <c r="C190" s="262" t="s">
        <v>9</v>
      </c>
      <c r="D190" s="263" t="s">
        <v>17</v>
      </c>
      <c r="E190" s="570"/>
      <c r="F190" s="572"/>
      <c r="G190" s="264" t="s">
        <v>19</v>
      </c>
      <c r="H190" s="265" t="s">
        <v>20</v>
      </c>
      <c r="I190" s="264"/>
      <c r="J190" s="266" t="s">
        <v>21</v>
      </c>
      <c r="L190" s="564"/>
      <c r="M190" s="566"/>
      <c r="N190" s="564"/>
      <c r="O190" s="564" t="s">
        <v>9</v>
      </c>
      <c r="P190" s="564" t="s">
        <v>27</v>
      </c>
      <c r="Q190" s="566"/>
      <c r="R190" s="566"/>
      <c r="S190" s="564" t="s">
        <v>28</v>
      </c>
      <c r="T190" s="564" t="s">
        <v>12</v>
      </c>
      <c r="U190" s="558" t="s">
        <v>29</v>
      </c>
      <c r="V190" s="264" t="s">
        <v>4</v>
      </c>
      <c r="X190" s="564"/>
      <c r="Y190" s="566"/>
      <c r="Z190" s="564"/>
      <c r="AA190" s="564" t="s">
        <v>9</v>
      </c>
      <c r="AB190" s="263" t="s">
        <v>17</v>
      </c>
      <c r="AC190" s="269" t="s">
        <v>19</v>
      </c>
      <c r="AD190" s="564"/>
      <c r="AE190" s="558"/>
      <c r="AF190" s="264" t="s">
        <v>4</v>
      </c>
      <c r="AH190" s="561"/>
      <c r="AI190" s="561"/>
      <c r="AJ190" s="561" t="s">
        <v>9</v>
      </c>
      <c r="AK190" s="271" t="s">
        <v>17</v>
      </c>
      <c r="AL190" s="272" t="s">
        <v>19</v>
      </c>
      <c r="AM190" s="561"/>
      <c r="AN190" s="563"/>
      <c r="AO190" s="360" t="s">
        <v>4</v>
      </c>
      <c r="AQ190" s="564"/>
      <c r="AR190" s="564"/>
      <c r="AS190" s="564" t="s">
        <v>9</v>
      </c>
      <c r="AT190" s="271" t="s">
        <v>17</v>
      </c>
      <c r="AU190" s="269"/>
      <c r="AV190" s="564"/>
      <c r="AW190" s="558"/>
      <c r="AX190" s="360" t="s">
        <v>4</v>
      </c>
      <c r="AZ190" s="560"/>
      <c r="BA190" s="269"/>
      <c r="BB190" s="269"/>
      <c r="BC190" s="269"/>
      <c r="BD190" s="361" t="s">
        <v>21</v>
      </c>
      <c r="BF190" s="246"/>
    </row>
    <row r="191" spans="1:58" x14ac:dyDescent="0.25">
      <c r="A191" s="275"/>
      <c r="B191" s="276"/>
      <c r="C191" s="395"/>
      <c r="D191" s="285"/>
      <c r="E191" s="291"/>
      <c r="F191" s="287"/>
      <c r="G191" s="396"/>
      <c r="H191" s="276"/>
      <c r="I191" s="276"/>
      <c r="J191" s="303"/>
      <c r="L191" s="317" t="s">
        <v>471</v>
      </c>
      <c r="M191" s="397"/>
      <c r="N191" s="388">
        <v>1</v>
      </c>
      <c r="O191" s="312">
        <v>1</v>
      </c>
      <c r="P191" s="402"/>
      <c r="Q191" s="527">
        <f t="shared" ref="Q191:R191" si="150">P191*N191</f>
        <v>0</v>
      </c>
      <c r="R191" s="286">
        <f t="shared" si="150"/>
        <v>0</v>
      </c>
      <c r="S191" s="287">
        <v>4</v>
      </c>
      <c r="T191" s="403"/>
      <c r="U191" s="288">
        <f t="shared" ref="U191" si="151">(-12*PMT((T191/12),(S191*12),Q191))</f>
        <v>0</v>
      </c>
      <c r="V191" s="289">
        <f>O191*U191</f>
        <v>0</v>
      </c>
      <c r="X191" s="282"/>
      <c r="Y191" s="365"/>
      <c r="Z191" s="291"/>
      <c r="AA191" s="285"/>
      <c r="AB191" s="292"/>
      <c r="AC191" s="396"/>
      <c r="AD191" s="284"/>
      <c r="AE191" s="288"/>
      <c r="AF191" s="289"/>
      <c r="AH191" s="317" t="s">
        <v>239</v>
      </c>
      <c r="AI191" s="309">
        <v>1</v>
      </c>
      <c r="AJ191" s="398">
        <v>1</v>
      </c>
      <c r="AK191" s="297">
        <v>365</v>
      </c>
      <c r="AL191" s="405"/>
      <c r="AM191" s="363"/>
      <c r="AN191" s="364"/>
      <c r="AO191" s="289">
        <f t="shared" ref="AO191:AO194" si="152">AI191*AJ191*AK191*AL191</f>
        <v>0</v>
      </c>
      <c r="AQ191" s="317" t="s">
        <v>244</v>
      </c>
      <c r="AR191" s="388">
        <f>N191</f>
        <v>1</v>
      </c>
      <c r="AS191" s="312">
        <v>1</v>
      </c>
      <c r="AT191" s="278">
        <v>365</v>
      </c>
      <c r="AU191" s="400"/>
      <c r="AV191" s="284"/>
      <c r="AW191" s="288"/>
      <c r="AX191" s="289">
        <f>AR191*AS191*AU191*AT191</f>
        <v>0</v>
      </c>
      <c r="AZ191" s="299"/>
      <c r="BA191" s="312"/>
      <c r="BB191" s="392"/>
      <c r="BC191" s="301"/>
      <c r="BD191" s="302"/>
      <c r="BF191" s="246"/>
    </row>
    <row r="192" spans="1:58" x14ac:dyDescent="0.25">
      <c r="A192" s="275"/>
      <c r="B192" s="276"/>
      <c r="C192" s="395"/>
      <c r="D192" s="285"/>
      <c r="E192" s="291"/>
      <c r="F192" s="287"/>
      <c r="G192" s="396"/>
      <c r="H192" s="276"/>
      <c r="I192" s="276"/>
      <c r="J192" s="303"/>
      <c r="L192" s="282"/>
      <c r="M192" s="365"/>
      <c r="N192" s="284"/>
      <c r="O192" s="285"/>
      <c r="P192" s="286"/>
      <c r="Q192" s="286"/>
      <c r="R192" s="286"/>
      <c r="S192" s="287"/>
      <c r="T192" s="284"/>
      <c r="U192" s="288"/>
      <c r="V192" s="289"/>
      <c r="X192" s="282"/>
      <c r="Y192" s="365"/>
      <c r="Z192" s="291"/>
      <c r="AA192" s="285"/>
      <c r="AB192" s="292"/>
      <c r="AC192" s="396"/>
      <c r="AD192" s="284"/>
      <c r="AE192" s="288"/>
      <c r="AF192" s="289"/>
      <c r="AH192" s="317" t="s">
        <v>240</v>
      </c>
      <c r="AI192" s="309">
        <v>1</v>
      </c>
      <c r="AJ192" s="398">
        <v>1</v>
      </c>
      <c r="AK192" s="297">
        <v>365</v>
      </c>
      <c r="AL192" s="405"/>
      <c r="AM192" s="363"/>
      <c r="AN192" s="364"/>
      <c r="AO192" s="289">
        <f t="shared" si="152"/>
        <v>0</v>
      </c>
      <c r="AQ192" s="282"/>
      <c r="AR192" s="284"/>
      <c r="AS192" s="285"/>
      <c r="AT192" s="278"/>
      <c r="AU192" s="396"/>
      <c r="AV192" s="284"/>
      <c r="AW192" s="288"/>
      <c r="AX192" s="289"/>
      <c r="AZ192" s="299"/>
      <c r="BA192" s="285"/>
      <c r="BB192" s="392"/>
      <c r="BC192" s="301"/>
      <c r="BD192" s="302"/>
      <c r="BF192" s="246"/>
    </row>
    <row r="193" spans="1:58" x14ac:dyDescent="0.25">
      <c r="A193" s="275"/>
      <c r="B193" s="276"/>
      <c r="C193" s="395"/>
      <c r="D193" s="285"/>
      <c r="E193" s="291"/>
      <c r="F193" s="287"/>
      <c r="G193" s="396"/>
      <c r="H193" s="276"/>
      <c r="I193" s="276"/>
      <c r="J193" s="303"/>
      <c r="L193" s="317"/>
      <c r="M193" s="317"/>
      <c r="N193" s="384"/>
      <c r="O193" s="285"/>
      <c r="P193" s="286"/>
      <c r="Q193" s="286"/>
      <c r="R193" s="286"/>
      <c r="S193" s="287"/>
      <c r="T193" s="284"/>
      <c r="U193" s="288"/>
      <c r="V193" s="310"/>
      <c r="X193" s="317"/>
      <c r="Y193" s="317"/>
      <c r="Z193" s="384"/>
      <c r="AA193" s="285"/>
      <c r="AB193" s="286"/>
      <c r="AC193" s="287"/>
      <c r="AD193" s="284"/>
      <c r="AE193" s="288"/>
      <c r="AF193" s="310"/>
      <c r="AH193" s="317" t="s">
        <v>241</v>
      </c>
      <c r="AI193" s="309">
        <v>1</v>
      </c>
      <c r="AJ193" s="398">
        <v>1</v>
      </c>
      <c r="AK193" s="297">
        <v>365</v>
      </c>
      <c r="AL193" s="405"/>
      <c r="AM193" s="363"/>
      <c r="AN193" s="364"/>
      <c r="AO193" s="289">
        <f t="shared" si="152"/>
        <v>0</v>
      </c>
      <c r="AQ193" s="317"/>
      <c r="AR193" s="384"/>
      <c r="AS193" s="285"/>
      <c r="AT193" s="286"/>
      <c r="AU193" s="287"/>
      <c r="AV193" s="284"/>
      <c r="AW193" s="288"/>
      <c r="AX193" s="310"/>
      <c r="AZ193" s="305"/>
      <c r="BA193" s="312"/>
      <c r="BB193" s="312"/>
      <c r="BC193" s="301"/>
      <c r="BD193" s="302"/>
      <c r="BF193" s="246"/>
    </row>
    <row r="194" spans="1:58" x14ac:dyDescent="0.25">
      <c r="A194" s="275"/>
      <c r="B194" s="276"/>
      <c r="C194" s="395"/>
      <c r="D194" s="285"/>
      <c r="E194" s="291"/>
      <c r="F194" s="287"/>
      <c r="G194" s="396"/>
      <c r="H194" s="276"/>
      <c r="I194" s="276"/>
      <c r="J194" s="303"/>
      <c r="L194" s="317"/>
      <c r="M194" s="317"/>
      <c r="N194" s="384"/>
      <c r="O194" s="285"/>
      <c r="P194" s="286"/>
      <c r="Q194" s="286"/>
      <c r="R194" s="286"/>
      <c r="S194" s="287"/>
      <c r="T194" s="284"/>
      <c r="U194" s="288"/>
      <c r="V194" s="310"/>
      <c r="X194" s="317"/>
      <c r="Y194" s="317"/>
      <c r="Z194" s="384"/>
      <c r="AA194" s="285"/>
      <c r="AB194" s="286"/>
      <c r="AC194" s="287"/>
      <c r="AD194" s="284"/>
      <c r="AE194" s="288"/>
      <c r="AF194" s="310"/>
      <c r="AH194" s="317" t="s">
        <v>242</v>
      </c>
      <c r="AI194" s="309">
        <v>1</v>
      </c>
      <c r="AJ194" s="398">
        <v>1</v>
      </c>
      <c r="AK194" s="297">
        <v>365</v>
      </c>
      <c r="AL194" s="405"/>
      <c r="AM194" s="363"/>
      <c r="AN194" s="364"/>
      <c r="AO194" s="289">
        <f t="shared" si="152"/>
        <v>0</v>
      </c>
      <c r="AQ194" s="317"/>
      <c r="AR194" s="384"/>
      <c r="AS194" s="285"/>
      <c r="AT194" s="286"/>
      <c r="AU194" s="287"/>
      <c r="AV194" s="284"/>
      <c r="AW194" s="288"/>
      <c r="AX194" s="310"/>
      <c r="AZ194" s="367"/>
      <c r="BA194" s="293"/>
      <c r="BB194" s="293"/>
      <c r="BC194" s="293"/>
      <c r="BD194" s="315"/>
      <c r="BF194" s="246"/>
    </row>
    <row r="195" spans="1:58" x14ac:dyDescent="0.25">
      <c r="A195" s="275"/>
      <c r="B195" s="276"/>
      <c r="C195" s="395"/>
      <c r="D195" s="285"/>
      <c r="E195" s="291"/>
      <c r="F195" s="287"/>
      <c r="G195" s="396"/>
      <c r="H195" s="276"/>
      <c r="I195" s="276"/>
      <c r="J195" s="303"/>
      <c r="L195" s="317"/>
      <c r="M195" s="317"/>
      <c r="N195" s="384"/>
      <c r="O195" s="285"/>
      <c r="P195" s="286"/>
      <c r="Q195" s="286"/>
      <c r="R195" s="286"/>
      <c r="S195" s="287"/>
      <c r="T195" s="284"/>
      <c r="U195" s="288"/>
      <c r="V195" s="310"/>
      <c r="X195" s="317"/>
      <c r="Y195" s="317"/>
      <c r="Z195" s="384"/>
      <c r="AA195" s="285"/>
      <c r="AB195" s="286"/>
      <c r="AC195" s="287"/>
      <c r="AD195" s="284"/>
      <c r="AE195" s="288"/>
      <c r="AF195" s="310"/>
      <c r="AH195" s="317" t="s">
        <v>243</v>
      </c>
      <c r="AI195" s="309">
        <v>1</v>
      </c>
      <c r="AJ195" s="398">
        <v>1</v>
      </c>
      <c r="AK195" s="297">
        <v>365</v>
      </c>
      <c r="AL195" s="405"/>
      <c r="AM195" s="363"/>
      <c r="AN195" s="364"/>
      <c r="AO195" s="289">
        <f>AI195*AJ195*AK195*AL195</f>
        <v>0</v>
      </c>
      <c r="AQ195" s="317"/>
      <c r="AR195" s="384"/>
      <c r="AS195" s="285"/>
      <c r="AT195" s="286"/>
      <c r="AU195" s="287"/>
      <c r="AV195" s="284"/>
      <c r="AW195" s="288"/>
      <c r="AX195" s="310"/>
      <c r="AZ195" s="377"/>
      <c r="BA195" s="293"/>
      <c r="BB195" s="293"/>
      <c r="BC195" s="293"/>
      <c r="BD195" s="315"/>
      <c r="BF195" s="246"/>
    </row>
    <row r="196" spans="1:58" x14ac:dyDescent="0.25">
      <c r="A196" s="275"/>
      <c r="B196" s="276"/>
      <c r="C196" s="395"/>
      <c r="D196" s="285"/>
      <c r="E196" s="291"/>
      <c r="F196" s="287"/>
      <c r="G196" s="396"/>
      <c r="H196" s="276"/>
      <c r="I196" s="276"/>
      <c r="J196" s="303"/>
      <c r="L196" s="317"/>
      <c r="M196" s="317"/>
      <c r="N196" s="384"/>
      <c r="O196" s="285"/>
      <c r="P196" s="286"/>
      <c r="Q196" s="286"/>
      <c r="R196" s="286"/>
      <c r="S196" s="287"/>
      <c r="T196" s="284"/>
      <c r="U196" s="288"/>
      <c r="V196" s="310"/>
      <c r="X196" s="317"/>
      <c r="Y196" s="317"/>
      <c r="Z196" s="384"/>
      <c r="AA196" s="285"/>
      <c r="AB196" s="286"/>
      <c r="AC196" s="287"/>
      <c r="AD196" s="284"/>
      <c r="AE196" s="288"/>
      <c r="AF196" s="310"/>
      <c r="AH196" s="282"/>
      <c r="AI196" s="295"/>
      <c r="AJ196" s="296"/>
      <c r="AK196" s="386"/>
      <c r="AL196" s="374"/>
      <c r="AM196" s="363"/>
      <c r="AN196" s="364"/>
      <c r="AO196" s="310"/>
      <c r="AQ196" s="317"/>
      <c r="AR196" s="384"/>
      <c r="AS196" s="285"/>
      <c r="AT196" s="286"/>
      <c r="AU196" s="287"/>
      <c r="AV196" s="284"/>
      <c r="AW196" s="288"/>
      <c r="AX196" s="310"/>
      <c r="AZ196" s="318"/>
      <c r="BA196" s="293"/>
      <c r="BB196" s="293"/>
      <c r="BC196" s="293"/>
      <c r="BD196" s="315"/>
      <c r="BF196" s="246"/>
    </row>
    <row r="197" spans="1:58" x14ac:dyDescent="0.25">
      <c r="A197" s="275"/>
      <c r="B197" s="276"/>
      <c r="C197" s="395"/>
      <c r="D197" s="285"/>
      <c r="E197" s="291"/>
      <c r="F197" s="287"/>
      <c r="G197" s="396"/>
      <c r="H197" s="276"/>
      <c r="I197" s="276"/>
      <c r="J197" s="303"/>
      <c r="L197" s="317"/>
      <c r="M197" s="317"/>
      <c r="N197" s="384"/>
      <c r="O197" s="285"/>
      <c r="P197" s="286"/>
      <c r="Q197" s="286"/>
      <c r="R197" s="286"/>
      <c r="S197" s="287"/>
      <c r="T197" s="284"/>
      <c r="U197" s="288"/>
      <c r="V197" s="310"/>
      <c r="X197" s="317"/>
      <c r="Y197" s="317"/>
      <c r="Z197" s="384"/>
      <c r="AA197" s="285"/>
      <c r="AB197" s="286"/>
      <c r="AC197" s="287"/>
      <c r="AD197" s="284"/>
      <c r="AE197" s="288"/>
      <c r="AF197" s="310"/>
      <c r="AH197" s="385"/>
      <c r="AI197" s="309"/>
      <c r="AJ197" s="296"/>
      <c r="AK197" s="373"/>
      <c r="AL197" s="374"/>
      <c r="AM197" s="363"/>
      <c r="AN197" s="364"/>
      <c r="AO197" s="310"/>
      <c r="AQ197" s="317"/>
      <c r="AR197" s="384"/>
      <c r="AS197" s="285"/>
      <c r="AT197" s="286"/>
      <c r="AU197" s="287"/>
      <c r="AV197" s="284"/>
      <c r="AW197" s="288"/>
      <c r="AX197" s="310"/>
      <c r="AZ197" s="318"/>
      <c r="BA197" s="293"/>
      <c r="BB197" s="293"/>
      <c r="BC197" s="293"/>
      <c r="BD197" s="315"/>
      <c r="BF197" s="246"/>
    </row>
    <row r="198" spans="1:58" x14ac:dyDescent="0.25">
      <c r="A198" s="196"/>
      <c r="B198" s="196"/>
      <c r="C198" s="331"/>
      <c r="D198" s="196"/>
      <c r="E198" s="196"/>
      <c r="F198" s="196"/>
      <c r="G198" s="196"/>
      <c r="H198" s="196"/>
      <c r="I198" s="333" t="s">
        <v>18</v>
      </c>
      <c r="J198" s="334">
        <f>SUM(J191:J197)</f>
        <v>0</v>
      </c>
      <c r="L198" s="196"/>
      <c r="M198" s="196"/>
      <c r="N198" s="196"/>
      <c r="O198" s="196"/>
      <c r="P198" s="196"/>
      <c r="Q198" s="196"/>
      <c r="R198" s="196"/>
      <c r="S198" s="196"/>
      <c r="T198" s="196"/>
      <c r="U198" s="333" t="s">
        <v>18</v>
      </c>
      <c r="V198" s="334">
        <f>SUM(V191:V197)</f>
        <v>0</v>
      </c>
      <c r="X198" s="196"/>
      <c r="Y198" s="196"/>
      <c r="Z198" s="196"/>
      <c r="AA198" s="196"/>
      <c r="AB198" s="196"/>
      <c r="AC198" s="196"/>
      <c r="AD198" s="196"/>
      <c r="AE198" s="333" t="s">
        <v>18</v>
      </c>
      <c r="AF198" s="334">
        <f>SUM(AF191:AF197)</f>
        <v>0</v>
      </c>
      <c r="AH198" s="353"/>
      <c r="AI198" s="353"/>
      <c r="AJ198" s="353"/>
      <c r="AK198" s="353"/>
      <c r="AL198" s="353"/>
      <c r="AM198" s="353"/>
      <c r="AN198" s="375" t="s">
        <v>18</v>
      </c>
      <c r="AO198" s="334">
        <f>SUM(AO191:AO197)</f>
        <v>0</v>
      </c>
      <c r="AQ198" s="196"/>
      <c r="AR198" s="196"/>
      <c r="AS198" s="196"/>
      <c r="AT198" s="196"/>
      <c r="AU198" s="196"/>
      <c r="AV198" s="196"/>
      <c r="AW198" s="333" t="s">
        <v>18</v>
      </c>
      <c r="AX198" s="334">
        <f>SUM(AX191:AX197)</f>
        <v>0</v>
      </c>
      <c r="AZ198" s="196"/>
      <c r="BA198" s="196"/>
      <c r="BB198" s="196"/>
      <c r="BC198" s="346" t="s">
        <v>30</v>
      </c>
      <c r="BD198" s="347">
        <f>SUM(BD188:BD197)</f>
        <v>0</v>
      </c>
      <c r="BF198" s="348">
        <f>SUM(BD198,AX198,AO198,AF198,V198,J198)</f>
        <v>0</v>
      </c>
    </row>
    <row r="199" spans="1:58" x14ac:dyDescent="0.25">
      <c r="A199" s="196"/>
      <c r="B199" s="349"/>
      <c r="C199" s="350"/>
      <c r="D199" s="196"/>
      <c r="E199" s="196"/>
      <c r="F199" s="196"/>
      <c r="G199" s="196"/>
      <c r="H199" s="196"/>
      <c r="I199" s="196"/>
      <c r="L199" s="196"/>
      <c r="M199" s="196"/>
      <c r="N199" s="196"/>
      <c r="O199" s="196"/>
      <c r="P199" s="526"/>
      <c r="Q199" s="526">
        <f>SUM(Q191)</f>
        <v>0</v>
      </c>
      <c r="R199" s="526">
        <f>SUM(R191)</f>
        <v>0</v>
      </c>
      <c r="S199" s="196"/>
      <c r="T199" s="196"/>
      <c r="U199" s="196"/>
      <c r="AH199" s="353"/>
      <c r="AI199" s="353"/>
      <c r="AJ199" s="353"/>
      <c r="AK199" s="353"/>
      <c r="AL199" s="353"/>
      <c r="AM199" s="353"/>
      <c r="AN199" s="353"/>
      <c r="AQ199" s="196"/>
      <c r="AR199" s="196"/>
      <c r="AS199" s="196"/>
      <c r="AT199" s="196"/>
      <c r="AU199" s="196"/>
      <c r="AV199" s="196"/>
      <c r="AW199" s="196"/>
      <c r="AZ199" s="196"/>
      <c r="BA199" s="196"/>
      <c r="BB199" s="196"/>
      <c r="BC199" s="196"/>
    </row>
    <row r="200" spans="1:58" x14ac:dyDescent="0.25">
      <c r="C200" s="331">
        <f>SUM(C181,C166,C151,C136,C121,C106,C91,C74,C59,C39,C20)</f>
        <v>51.150000000000006</v>
      </c>
      <c r="J200" s="334">
        <f>J181+J166+J151+J136+J121+J106+J91+J74+J59+J39+J20+J198</f>
        <v>0</v>
      </c>
      <c r="V200" s="334">
        <f>V181+V166+V151+V136+V121+V106+V91+V74+V59+V39+V20+V198</f>
        <v>0</v>
      </c>
      <c r="AF200" s="334">
        <f>AF181+AF166+AF151+AF136+AF121+AF106+AF91+AF74+AF59+AF39+AF20+AF198</f>
        <v>0</v>
      </c>
      <c r="AO200" s="334">
        <f>AO181+AO166+AO151+AO136+AO121+AO106+AO91+AO74+AO59+AO39+AO20+AO198</f>
        <v>0</v>
      </c>
      <c r="AX200" s="334">
        <f>AX181+AX166+AX151+AX136+AX121+AX106+AX91+AX74+AX59+AX39+AX20+AX198</f>
        <v>0</v>
      </c>
      <c r="BD200" s="334">
        <f>BD181+BD166+BD151+BD136+BD121+BD106+BD91+BD74+BD57+BD38+BD20+BD198</f>
        <v>0</v>
      </c>
      <c r="BF200" s="334">
        <f>BF181+BF166+BF151+BF136+BF121+BF106+BF91+BF74+BF59+BF39+BF20+BF198</f>
        <v>0</v>
      </c>
    </row>
    <row r="202" spans="1:58" hidden="1" x14ac:dyDescent="0.25"/>
    <row r="203" spans="1:58" hidden="1" x14ac:dyDescent="0.25">
      <c r="O203" s="122" t="s">
        <v>466</v>
      </c>
      <c r="P203" s="81"/>
      <c r="Q203" s="81">
        <f>Q181+Q166+Q151+Q136+Q121+Q106+Q91+Q74+Q58+Q39+Q20</f>
        <v>73575.605341119881</v>
      </c>
      <c r="R203" s="81"/>
    </row>
    <row r="204" spans="1:58" hidden="1" x14ac:dyDescent="0.25">
      <c r="O204" s="122" t="s">
        <v>467</v>
      </c>
      <c r="P204" s="81"/>
      <c r="Q204" s="81">
        <f>Q199+Q152+Q137+Q107+Q92+Q59+Q40+Q21</f>
        <v>0</v>
      </c>
      <c r="R204" s="81">
        <f>R199+R152+R137+R107+R92+R59+R40+R21</f>
        <v>0</v>
      </c>
    </row>
    <row r="205" spans="1:58" hidden="1" x14ac:dyDescent="0.25">
      <c r="O205" s="122" t="s">
        <v>468</v>
      </c>
      <c r="P205" s="81"/>
      <c r="Q205" s="81">
        <f>Q204-Q199</f>
        <v>0</v>
      </c>
      <c r="R205" s="81">
        <f>R204-R199</f>
        <v>0</v>
      </c>
    </row>
    <row r="206" spans="1:58" x14ac:dyDescent="0.25">
      <c r="Q206" s="81"/>
      <c r="R206" s="81"/>
    </row>
  </sheetData>
  <sheetProtection password="CC3D" sheet="1" objects="1" scenarios="1" selectLockedCells="1"/>
  <mergeCells count="368">
    <mergeCell ref="Q189:Q190"/>
    <mergeCell ref="R8:R9"/>
    <mergeCell ref="R26:R27"/>
    <mergeCell ref="R45:R46"/>
    <mergeCell ref="R65:R66"/>
    <mergeCell ref="R80:R81"/>
    <mergeCell ref="R97:R98"/>
    <mergeCell ref="R112:R113"/>
    <mergeCell ref="R127:R128"/>
    <mergeCell ref="R142:R143"/>
    <mergeCell ref="R157:R158"/>
    <mergeCell ref="R172:R173"/>
    <mergeCell ref="R189:R190"/>
    <mergeCell ref="Q8:Q9"/>
    <mergeCell ref="Q26:Q27"/>
    <mergeCell ref="Q45:Q46"/>
    <mergeCell ref="Q65:Q66"/>
    <mergeCell ref="Q80:Q81"/>
    <mergeCell ref="Q97:Q98"/>
    <mergeCell ref="Q112:Q113"/>
    <mergeCell ref="Q127:Q128"/>
    <mergeCell ref="Q172:Q173"/>
    <mergeCell ref="Q157:Q158"/>
    <mergeCell ref="Q142:Q143"/>
    <mergeCell ref="P3:V3"/>
    <mergeCell ref="AB3:AF3"/>
    <mergeCell ref="AZ172:AZ173"/>
    <mergeCell ref="AZ26:AZ27"/>
    <mergeCell ref="AZ45:AZ46"/>
    <mergeCell ref="AZ65:AZ66"/>
    <mergeCell ref="AZ80:AZ81"/>
    <mergeCell ref="AZ97:AZ98"/>
    <mergeCell ref="AZ112:AZ113"/>
    <mergeCell ref="AZ127:AZ128"/>
    <mergeCell ref="AZ142:AZ143"/>
    <mergeCell ref="AZ157:AZ158"/>
    <mergeCell ref="AQ157:AQ158"/>
    <mergeCell ref="AR157:AR158"/>
    <mergeCell ref="AS157:AS158"/>
    <mergeCell ref="AV157:AV158"/>
    <mergeCell ref="AW157:AW158"/>
    <mergeCell ref="AQ172:AQ173"/>
    <mergeCell ref="AR172:AR173"/>
    <mergeCell ref="AS172:AS173"/>
    <mergeCell ref="AV172:AV173"/>
    <mergeCell ref="AW172:AW173"/>
    <mergeCell ref="AQ127:AQ128"/>
    <mergeCell ref="AR127:AR128"/>
    <mergeCell ref="AS127:AS128"/>
    <mergeCell ref="AV127:AV128"/>
    <mergeCell ref="AW127:AW128"/>
    <mergeCell ref="AQ142:AQ143"/>
    <mergeCell ref="AR142:AR143"/>
    <mergeCell ref="AS142:AS143"/>
    <mergeCell ref="AV142:AV143"/>
    <mergeCell ref="AW142:AW143"/>
    <mergeCell ref="AQ97:AQ98"/>
    <mergeCell ref="AR97:AR98"/>
    <mergeCell ref="AS97:AS98"/>
    <mergeCell ref="AV97:AV98"/>
    <mergeCell ref="AW97:AW98"/>
    <mergeCell ref="AQ112:AQ113"/>
    <mergeCell ref="AR112:AR113"/>
    <mergeCell ref="AS112:AS113"/>
    <mergeCell ref="AV112:AV113"/>
    <mergeCell ref="AW112:AW113"/>
    <mergeCell ref="AQ65:AQ66"/>
    <mergeCell ref="AR65:AR66"/>
    <mergeCell ref="AS65:AS66"/>
    <mergeCell ref="AV65:AV66"/>
    <mergeCell ref="AW65:AW66"/>
    <mergeCell ref="AQ80:AQ81"/>
    <mergeCell ref="AR80:AR81"/>
    <mergeCell ref="AS80:AS81"/>
    <mergeCell ref="AV80:AV81"/>
    <mergeCell ref="AW80:AW81"/>
    <mergeCell ref="AR8:AR9"/>
    <mergeCell ref="AS8:AS9"/>
    <mergeCell ref="AQ26:AQ27"/>
    <mergeCell ref="AR26:AR27"/>
    <mergeCell ref="AS26:AS27"/>
    <mergeCell ref="AV26:AV27"/>
    <mergeCell ref="AW26:AW27"/>
    <mergeCell ref="AQ45:AQ46"/>
    <mergeCell ref="AR45:AR46"/>
    <mergeCell ref="AS45:AS46"/>
    <mergeCell ref="AV45:AV46"/>
    <mergeCell ref="AW45:AW46"/>
    <mergeCell ref="AH157:AH158"/>
    <mergeCell ref="AI157:AI158"/>
    <mergeCell ref="AJ157:AJ158"/>
    <mergeCell ref="AM157:AM158"/>
    <mergeCell ref="AN157:AN158"/>
    <mergeCell ref="AH172:AH173"/>
    <mergeCell ref="AI172:AI173"/>
    <mergeCell ref="AJ172:AJ173"/>
    <mergeCell ref="AM172:AM173"/>
    <mergeCell ref="AN172:AN173"/>
    <mergeCell ref="AH127:AH128"/>
    <mergeCell ref="AI127:AI128"/>
    <mergeCell ref="AJ127:AJ128"/>
    <mergeCell ref="AM127:AM128"/>
    <mergeCell ref="AN127:AN128"/>
    <mergeCell ref="AH142:AH143"/>
    <mergeCell ref="AI142:AI143"/>
    <mergeCell ref="AJ142:AJ143"/>
    <mergeCell ref="AM142:AM143"/>
    <mergeCell ref="AN142:AN143"/>
    <mergeCell ref="AH97:AH98"/>
    <mergeCell ref="AI97:AI98"/>
    <mergeCell ref="AJ97:AJ98"/>
    <mergeCell ref="AM97:AM98"/>
    <mergeCell ref="AN97:AN98"/>
    <mergeCell ref="AH112:AH113"/>
    <mergeCell ref="AI112:AI113"/>
    <mergeCell ref="AJ112:AJ113"/>
    <mergeCell ref="AM112:AM113"/>
    <mergeCell ref="AN112:AN113"/>
    <mergeCell ref="AH65:AH66"/>
    <mergeCell ref="AI65:AI66"/>
    <mergeCell ref="AJ65:AJ66"/>
    <mergeCell ref="AM65:AM66"/>
    <mergeCell ref="AN65:AN66"/>
    <mergeCell ref="AH80:AH81"/>
    <mergeCell ref="AI80:AI81"/>
    <mergeCell ref="AJ80:AJ81"/>
    <mergeCell ref="AM80:AM81"/>
    <mergeCell ref="AN80:AN81"/>
    <mergeCell ref="AI8:AI9"/>
    <mergeCell ref="AJ8:AJ9"/>
    <mergeCell ref="AH26:AH27"/>
    <mergeCell ref="AI26:AI27"/>
    <mergeCell ref="AJ26:AJ27"/>
    <mergeCell ref="AM26:AM27"/>
    <mergeCell ref="AN26:AN27"/>
    <mergeCell ref="AH45:AH46"/>
    <mergeCell ref="AI45:AI46"/>
    <mergeCell ref="AJ45:AJ46"/>
    <mergeCell ref="AM45:AM46"/>
    <mergeCell ref="AN45:AN46"/>
    <mergeCell ref="T172:T173"/>
    <mergeCell ref="U172:U173"/>
    <mergeCell ref="L172:L173"/>
    <mergeCell ref="N172:N173"/>
    <mergeCell ref="O172:O173"/>
    <mergeCell ref="P172:P173"/>
    <mergeCell ref="S172:S173"/>
    <mergeCell ref="U142:U143"/>
    <mergeCell ref="L157:L158"/>
    <mergeCell ref="N157:N158"/>
    <mergeCell ref="O157:O158"/>
    <mergeCell ref="P157:P158"/>
    <mergeCell ref="S157:S158"/>
    <mergeCell ref="T157:T158"/>
    <mergeCell ref="U157:U158"/>
    <mergeCell ref="N142:N143"/>
    <mergeCell ref="O142:O143"/>
    <mergeCell ref="P142:P143"/>
    <mergeCell ref="S142:S143"/>
    <mergeCell ref="T142:T143"/>
    <mergeCell ref="O127:O128"/>
    <mergeCell ref="P127:P128"/>
    <mergeCell ref="S127:S128"/>
    <mergeCell ref="T127:T128"/>
    <mergeCell ref="U127:U128"/>
    <mergeCell ref="O112:O113"/>
    <mergeCell ref="P112:P113"/>
    <mergeCell ref="S112:S113"/>
    <mergeCell ref="T112:T113"/>
    <mergeCell ref="U112:U113"/>
    <mergeCell ref="O97:O98"/>
    <mergeCell ref="P97:P98"/>
    <mergeCell ref="S97:S98"/>
    <mergeCell ref="T97:T98"/>
    <mergeCell ref="U97:U98"/>
    <mergeCell ref="O80:O81"/>
    <mergeCell ref="P80:P81"/>
    <mergeCell ref="S80:S81"/>
    <mergeCell ref="T80:T81"/>
    <mergeCell ref="U80:U81"/>
    <mergeCell ref="L112:L113"/>
    <mergeCell ref="N112:N113"/>
    <mergeCell ref="L45:L46"/>
    <mergeCell ref="N45:N46"/>
    <mergeCell ref="M112:M113"/>
    <mergeCell ref="B172:B173"/>
    <mergeCell ref="E172:E173"/>
    <mergeCell ref="F172:F173"/>
    <mergeCell ref="L127:L128"/>
    <mergeCell ref="N127:N128"/>
    <mergeCell ref="L142:L143"/>
    <mergeCell ref="B142:B143"/>
    <mergeCell ref="E142:E143"/>
    <mergeCell ref="F142:F143"/>
    <mergeCell ref="B157:B158"/>
    <mergeCell ref="E157:E158"/>
    <mergeCell ref="F157:F158"/>
    <mergeCell ref="F127:F128"/>
    <mergeCell ref="M127:M128"/>
    <mergeCell ref="M142:M143"/>
    <mergeCell ref="M157:M158"/>
    <mergeCell ref="M172:M173"/>
    <mergeCell ref="B80:B81"/>
    <mergeCell ref="E80:E81"/>
    <mergeCell ref="B97:B98"/>
    <mergeCell ref="E97:E98"/>
    <mergeCell ref="F97:F98"/>
    <mergeCell ref="B45:B46"/>
    <mergeCell ref="E45:E46"/>
    <mergeCell ref="F45:F46"/>
    <mergeCell ref="B65:B66"/>
    <mergeCell ref="E65:E66"/>
    <mergeCell ref="F65:F66"/>
    <mergeCell ref="B112:B113"/>
    <mergeCell ref="E112:E113"/>
    <mergeCell ref="F112:F113"/>
    <mergeCell ref="B127:B128"/>
    <mergeCell ref="E127:E128"/>
    <mergeCell ref="A127:A128"/>
    <mergeCell ref="A142:A143"/>
    <mergeCell ref="A157:A158"/>
    <mergeCell ref="A172:A173"/>
    <mergeCell ref="A45:A46"/>
    <mergeCell ref="A65:A66"/>
    <mergeCell ref="A80:A81"/>
    <mergeCell ref="A97:A98"/>
    <mergeCell ref="A112:A113"/>
    <mergeCell ref="AZ8:AZ9"/>
    <mergeCell ref="N8:N9"/>
    <mergeCell ref="O8:O9"/>
    <mergeCell ref="P8:P9"/>
    <mergeCell ref="S8:S9"/>
    <mergeCell ref="A8:A9"/>
    <mergeCell ref="L8:L9"/>
    <mergeCell ref="AH8:AH9"/>
    <mergeCell ref="AQ8:AQ9"/>
    <mergeCell ref="M8:M9"/>
    <mergeCell ref="A26:A27"/>
    <mergeCell ref="X8:X9"/>
    <mergeCell ref="T8:T9"/>
    <mergeCell ref="U8:U9"/>
    <mergeCell ref="B8:B9"/>
    <mergeCell ref="E8:E9"/>
    <mergeCell ref="F8:F9"/>
    <mergeCell ref="B26:B27"/>
    <mergeCell ref="E26:E27"/>
    <mergeCell ref="M80:M81"/>
    <mergeCell ref="M97:M98"/>
    <mergeCell ref="L65:L66"/>
    <mergeCell ref="N65:N66"/>
    <mergeCell ref="L80:L81"/>
    <mergeCell ref="N80:N81"/>
    <mergeCell ref="L97:L98"/>
    <mergeCell ref="N97:N98"/>
    <mergeCell ref="F80:F81"/>
    <mergeCell ref="Z8:Z9"/>
    <mergeCell ref="AA8:AA9"/>
    <mergeCell ref="F26:F27"/>
    <mergeCell ref="O26:O27"/>
    <mergeCell ref="L26:L27"/>
    <mergeCell ref="N26:N27"/>
    <mergeCell ref="M26:M27"/>
    <mergeCell ref="M45:M46"/>
    <mergeCell ref="M65:M66"/>
    <mergeCell ref="S65:S66"/>
    <mergeCell ref="T65:T66"/>
    <mergeCell ref="U65:U66"/>
    <mergeCell ref="P26:P27"/>
    <mergeCell ref="S26:S27"/>
    <mergeCell ref="T26:T27"/>
    <mergeCell ref="U26:U27"/>
    <mergeCell ref="O45:O46"/>
    <mergeCell ref="P45:P46"/>
    <mergeCell ref="S45:S46"/>
    <mergeCell ref="T45:T46"/>
    <mergeCell ref="U45:U46"/>
    <mergeCell ref="O65:O66"/>
    <mergeCell ref="P65:P66"/>
    <mergeCell ref="X26:X27"/>
    <mergeCell ref="Y26:Y27"/>
    <mergeCell ref="Z26:Z27"/>
    <mergeCell ref="AA26:AA27"/>
    <mergeCell ref="AD26:AD27"/>
    <mergeCell ref="AE26:AE27"/>
    <mergeCell ref="X45:X46"/>
    <mergeCell ref="Y45:Y46"/>
    <mergeCell ref="Z45:Z46"/>
    <mergeCell ref="AA45:AA46"/>
    <mergeCell ref="AD45:AD46"/>
    <mergeCell ref="AE45:AE46"/>
    <mergeCell ref="X65:X66"/>
    <mergeCell ref="Y65:Y66"/>
    <mergeCell ref="Z65:Z66"/>
    <mergeCell ref="AA65:AA66"/>
    <mergeCell ref="AD65:AD66"/>
    <mergeCell ref="AE65:AE66"/>
    <mergeCell ref="X80:X81"/>
    <mergeCell ref="Y80:Y81"/>
    <mergeCell ref="Z80:Z81"/>
    <mergeCell ref="AA80:AA81"/>
    <mergeCell ref="AD80:AD81"/>
    <mergeCell ref="AE80:AE81"/>
    <mergeCell ref="AE142:AE143"/>
    <mergeCell ref="X97:X98"/>
    <mergeCell ref="Y97:Y98"/>
    <mergeCell ref="Z97:Z98"/>
    <mergeCell ref="AA97:AA98"/>
    <mergeCell ref="AD97:AD98"/>
    <mergeCell ref="AE97:AE98"/>
    <mergeCell ref="X112:X113"/>
    <mergeCell ref="Y112:Y113"/>
    <mergeCell ref="Z112:Z113"/>
    <mergeCell ref="AA112:AA113"/>
    <mergeCell ref="AD112:AD113"/>
    <mergeCell ref="AE112:AE113"/>
    <mergeCell ref="AW3:AX3"/>
    <mergeCell ref="X157:X158"/>
    <mergeCell ref="Y157:Y158"/>
    <mergeCell ref="Z157:Z158"/>
    <mergeCell ref="AA157:AA158"/>
    <mergeCell ref="AD157:AD158"/>
    <mergeCell ref="AE157:AE158"/>
    <mergeCell ref="X172:X173"/>
    <mergeCell ref="Y172:Y173"/>
    <mergeCell ref="Z172:Z173"/>
    <mergeCell ref="AA172:AA173"/>
    <mergeCell ref="AD172:AD173"/>
    <mergeCell ref="AE172:AE173"/>
    <mergeCell ref="X127:X128"/>
    <mergeCell ref="Y127:Y128"/>
    <mergeCell ref="Z127:Z128"/>
    <mergeCell ref="AA127:AA128"/>
    <mergeCell ref="AD127:AD128"/>
    <mergeCell ref="AE127:AE128"/>
    <mergeCell ref="X142:X143"/>
    <mergeCell ref="Y142:Y143"/>
    <mergeCell ref="Z142:Z143"/>
    <mergeCell ref="AA142:AA143"/>
    <mergeCell ref="AD142:AD143"/>
    <mergeCell ref="A189:A190"/>
    <mergeCell ref="B189:B190"/>
    <mergeCell ref="E189:E190"/>
    <mergeCell ref="F189:F190"/>
    <mergeCell ref="L189:L190"/>
    <mergeCell ref="M189:M190"/>
    <mergeCell ref="N189:N190"/>
    <mergeCell ref="O189:O190"/>
    <mergeCell ref="P189:P190"/>
    <mergeCell ref="S189:S190"/>
    <mergeCell ref="T189:T190"/>
    <mergeCell ref="U189:U190"/>
    <mergeCell ref="X189:X190"/>
    <mergeCell ref="Y189:Y190"/>
    <mergeCell ref="Z189:Z190"/>
    <mergeCell ref="AA189:AA190"/>
    <mergeCell ref="AD189:AD190"/>
    <mergeCell ref="AE189:AE190"/>
    <mergeCell ref="AW189:AW190"/>
    <mergeCell ref="AZ189:AZ190"/>
    <mergeCell ref="AH189:AH190"/>
    <mergeCell ref="AI189:AI190"/>
    <mergeCell ref="AJ189:AJ190"/>
    <mergeCell ref="AM189:AM190"/>
    <mergeCell ref="AN189:AN190"/>
    <mergeCell ref="AQ189:AQ190"/>
    <mergeCell ref="AR189:AR190"/>
    <mergeCell ref="AS189:AS190"/>
    <mergeCell ref="AV189:AV190"/>
  </mergeCells>
  <pageMargins left="0.70866141732283472" right="0.51181102362204722" top="0.51181102362204722" bottom="0.6" header="0.31496062992125984" footer="0.31496062992125984"/>
  <pageSetup paperSize="9" scale="46" fitToWidth="8" fitToHeight="9" orientation="portrait" r:id="rId1"/>
  <rowBreaks count="1" manualBreakCount="1">
    <brk id="93" max="64" man="1"/>
  </rowBreaks>
  <colBreaks count="2" manualBreakCount="2">
    <brk id="11" max="201" man="1"/>
    <brk id="23" max="20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A31"/>
  <sheetViews>
    <sheetView zoomScale="70" zoomScaleNormal="70" workbookViewId="0">
      <pane xSplit="2" topLeftCell="C1" activePane="topRight" state="frozenSplit"/>
      <selection pane="topRight" activeCell="H7" sqref="H7"/>
    </sheetView>
  </sheetViews>
  <sheetFormatPr defaultColWidth="11.42578125" defaultRowHeight="15" x14ac:dyDescent="0.25"/>
  <cols>
    <col min="1" max="1" width="36.7109375" style="41" customWidth="1"/>
    <col min="2" max="2" width="13.28515625" style="125" bestFit="1" customWidth="1"/>
    <col min="3" max="3" width="21.42578125" style="41" customWidth="1"/>
    <col min="4" max="4" width="20.85546875" style="125" bestFit="1" customWidth="1"/>
    <col min="5" max="5" width="19.85546875" style="125" bestFit="1" customWidth="1"/>
    <col min="6" max="6" width="14.5703125" style="125" bestFit="1" customWidth="1"/>
    <col min="7" max="7" width="23" style="125" bestFit="1" customWidth="1"/>
    <col min="8" max="8" width="13.85546875" style="125" bestFit="1" customWidth="1"/>
    <col min="9" max="9" width="17.85546875" style="125" hidden="1" customWidth="1"/>
    <col min="10" max="10" width="9.140625" style="125" hidden="1" customWidth="1"/>
    <col min="11" max="11" width="17.28515625" style="41" hidden="1" customWidth="1"/>
    <col min="12" max="12" width="11.42578125" style="41" hidden="1" customWidth="1"/>
    <col min="13" max="13" width="15" style="41" hidden="1" customWidth="1"/>
    <col min="14" max="14" width="16.42578125" style="41" hidden="1" customWidth="1"/>
    <col min="15" max="15" width="17.28515625" style="41" hidden="1" customWidth="1"/>
    <col min="16" max="16" width="16.42578125" style="41" hidden="1" customWidth="1"/>
    <col min="17" max="17" width="16.85546875" style="41" hidden="1" customWidth="1"/>
    <col min="18" max="19" width="16.42578125" style="41" hidden="1" customWidth="1"/>
    <col min="20" max="22" width="18.5703125" style="41" hidden="1" customWidth="1"/>
    <col min="23" max="23" width="17.85546875" style="41" hidden="1" customWidth="1"/>
    <col min="24" max="24" width="17.28515625" style="41" hidden="1" customWidth="1"/>
    <col min="25" max="25" width="15" style="41" hidden="1" customWidth="1"/>
    <col min="26" max="26" width="4" style="41" hidden="1" customWidth="1"/>
    <col min="27" max="27" width="19.140625" style="41" customWidth="1"/>
    <col min="28" max="16384" width="11.42578125" style="41"/>
  </cols>
  <sheetData>
    <row r="1" spans="1:27" ht="28.5" x14ac:dyDescent="0.45">
      <c r="A1" s="124" t="s">
        <v>275</v>
      </c>
      <c r="C1" s="124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7" ht="18.75" customHeight="1" thickBot="1" x14ac:dyDescent="0.3"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7" s="135" customFormat="1" ht="78" customHeight="1" x14ac:dyDescent="0.25">
      <c r="A3" s="127" t="s">
        <v>98</v>
      </c>
      <c r="B3" s="127" t="s">
        <v>92</v>
      </c>
      <c r="C3" s="127" t="s">
        <v>177</v>
      </c>
      <c r="D3" s="127" t="s">
        <v>99</v>
      </c>
      <c r="E3" s="127" t="s">
        <v>100</v>
      </c>
      <c r="F3" s="127" t="s">
        <v>2</v>
      </c>
      <c r="G3" s="127" t="s">
        <v>101</v>
      </c>
      <c r="H3" s="127" t="s">
        <v>102</v>
      </c>
      <c r="I3" s="127" t="s">
        <v>69</v>
      </c>
      <c r="J3" s="128" t="s">
        <v>103</v>
      </c>
      <c r="K3" s="129" t="s">
        <v>104</v>
      </c>
      <c r="L3" s="130" t="s">
        <v>12</v>
      </c>
      <c r="M3" s="130" t="s">
        <v>208</v>
      </c>
      <c r="N3" s="131" t="s">
        <v>105</v>
      </c>
      <c r="O3" s="129" t="s">
        <v>106</v>
      </c>
      <c r="P3" s="131" t="s">
        <v>107</v>
      </c>
      <c r="Q3" s="129" t="s">
        <v>108</v>
      </c>
      <c r="R3" s="131" t="s">
        <v>109</v>
      </c>
      <c r="S3" s="129" t="s">
        <v>110</v>
      </c>
      <c r="T3" s="131" t="s">
        <v>111</v>
      </c>
      <c r="U3" s="132" t="s">
        <v>473</v>
      </c>
      <c r="V3" s="131" t="s">
        <v>474</v>
      </c>
      <c r="W3" s="129" t="s">
        <v>475</v>
      </c>
      <c r="X3" s="133" t="s">
        <v>476</v>
      </c>
      <c r="Y3" s="134" t="s">
        <v>204</v>
      </c>
      <c r="AA3" s="130" t="s">
        <v>245</v>
      </c>
    </row>
    <row r="4" spans="1:27" ht="57.75" customHeight="1" x14ac:dyDescent="0.25">
      <c r="A4" s="136" t="s">
        <v>112</v>
      </c>
      <c r="B4" s="137" t="s">
        <v>113</v>
      </c>
      <c r="C4" s="138">
        <v>9</v>
      </c>
      <c r="D4" s="137" t="s">
        <v>114</v>
      </c>
      <c r="E4" s="137" t="s">
        <v>115</v>
      </c>
      <c r="F4" s="137" t="s">
        <v>116</v>
      </c>
      <c r="G4" s="139" t="s">
        <v>117</v>
      </c>
      <c r="H4" s="137" t="s">
        <v>118</v>
      </c>
      <c r="I4" s="140">
        <v>13935</v>
      </c>
      <c r="J4" s="141">
        <v>8</v>
      </c>
      <c r="K4" s="142">
        <f>I4/8</f>
        <v>1741.875</v>
      </c>
      <c r="L4" s="143">
        <f>K4/K17</f>
        <v>7.1378534377151984E-2</v>
      </c>
      <c r="M4" s="144">
        <f>$W$21/8*L4-K4</f>
        <v>86.184184176654298</v>
      </c>
      <c r="N4" s="145">
        <f>K4+M4</f>
        <v>1828.0591841766543</v>
      </c>
      <c r="O4" s="142">
        <f>K4</f>
        <v>1741.875</v>
      </c>
      <c r="P4" s="145">
        <f>N4</f>
        <v>1828.0591841766543</v>
      </c>
      <c r="Q4" s="142">
        <f>K4</f>
        <v>1741.875</v>
      </c>
      <c r="R4" s="145">
        <f>N4</f>
        <v>1828.0591841766543</v>
      </c>
      <c r="S4" s="142">
        <f>K4</f>
        <v>1741.875</v>
      </c>
      <c r="T4" s="145">
        <f>N4</f>
        <v>1828.0591841766543</v>
      </c>
      <c r="U4" s="142">
        <f t="shared" ref="U4:U16" si="0">K4/12*9</f>
        <v>1306.40625</v>
      </c>
      <c r="V4" s="145">
        <f t="shared" ref="V4:V16" si="1">N4/12*9</f>
        <v>1371.0443881324909</v>
      </c>
      <c r="W4" s="142">
        <f>(K4+O4+Q4+S4+U4)</f>
        <v>8273.90625</v>
      </c>
      <c r="X4" s="146">
        <f>N4+P4+R4+T4+V4</f>
        <v>8683.2811248391081</v>
      </c>
      <c r="Y4" s="147">
        <f>X4-W4</f>
        <v>409.37487483910809</v>
      </c>
      <c r="AA4" s="146">
        <f>I4-X4</f>
        <v>5251.7188751608919</v>
      </c>
    </row>
    <row r="5" spans="1:27" ht="33.75" customHeight="1" x14ac:dyDescent="0.25">
      <c r="A5" s="148" t="s">
        <v>94</v>
      </c>
      <c r="B5" s="149" t="s">
        <v>119</v>
      </c>
      <c r="C5" s="150" t="s">
        <v>178</v>
      </c>
      <c r="D5" s="149" t="s">
        <v>120</v>
      </c>
      <c r="E5" s="149" t="s">
        <v>121</v>
      </c>
      <c r="F5" s="149" t="s">
        <v>116</v>
      </c>
      <c r="G5" s="3" t="s">
        <v>122</v>
      </c>
      <c r="H5" s="149" t="s">
        <v>123</v>
      </c>
      <c r="I5" s="140">
        <v>28621.83</v>
      </c>
      <c r="J5" s="141">
        <v>8</v>
      </c>
      <c r="K5" s="142">
        <f>I5/8</f>
        <v>3577.7287500000002</v>
      </c>
      <c r="L5" s="143">
        <f>K5/K17</f>
        <v>0.14660812892658773</v>
      </c>
      <c r="M5" s="144">
        <f t="shared" ref="M5:M16" si="2">$W$21/8*L5-K5</f>
        <v>177.01823237839153</v>
      </c>
      <c r="N5" s="145">
        <f t="shared" ref="N5:N16" si="3">K5+M5</f>
        <v>3754.7469823783917</v>
      </c>
      <c r="O5" s="142">
        <f>I5/8</f>
        <v>3577.7287500000002</v>
      </c>
      <c r="P5" s="145">
        <f>N5</f>
        <v>3754.7469823783917</v>
      </c>
      <c r="Q5" s="142">
        <f>I5/8</f>
        <v>3577.7287500000002</v>
      </c>
      <c r="R5" s="145">
        <f>N5</f>
        <v>3754.7469823783917</v>
      </c>
      <c r="S5" s="142">
        <f>I5/8</f>
        <v>3577.7287500000002</v>
      </c>
      <c r="T5" s="145">
        <f>N5</f>
        <v>3754.7469823783917</v>
      </c>
      <c r="U5" s="142">
        <f t="shared" si="0"/>
        <v>2683.2965625000002</v>
      </c>
      <c r="V5" s="145">
        <f t="shared" si="1"/>
        <v>2816.0602367837937</v>
      </c>
      <c r="W5" s="142">
        <f t="shared" ref="W5:W16" si="4">(K5+O5+Q5+S5+U5)</f>
        <v>16994.211562500001</v>
      </c>
      <c r="X5" s="146">
        <f t="shared" ref="X5:X16" si="5">N5+P5+R5+T5+V5</f>
        <v>17835.048166297362</v>
      </c>
      <c r="Y5" s="147">
        <f t="shared" ref="Y5:Y16" si="6">X5-W5</f>
        <v>840.83660379736102</v>
      </c>
      <c r="AA5" s="146">
        <f t="shared" ref="AA5:AA16" si="7">I5-X5</f>
        <v>10786.78183370264</v>
      </c>
    </row>
    <row r="6" spans="1:27" ht="26.25" customHeight="1" x14ac:dyDescent="0.25">
      <c r="A6" s="148" t="s">
        <v>95</v>
      </c>
      <c r="B6" s="149" t="s">
        <v>124</v>
      </c>
      <c r="C6" s="151" t="s">
        <v>197</v>
      </c>
      <c r="D6" s="149" t="s">
        <v>120</v>
      </c>
      <c r="E6" s="149" t="s">
        <v>125</v>
      </c>
      <c r="F6" s="149" t="s">
        <v>116</v>
      </c>
      <c r="G6" s="3" t="s">
        <v>126</v>
      </c>
      <c r="H6" s="149" t="s">
        <v>127</v>
      </c>
      <c r="I6" s="140">
        <v>22501.31</v>
      </c>
      <c r="J6" s="141">
        <v>8</v>
      </c>
      <c r="K6" s="142">
        <f>I6/8</f>
        <v>2812.6637500000002</v>
      </c>
      <c r="L6" s="143">
        <f>K6/K17</f>
        <v>0.11525730386551516</v>
      </c>
      <c r="M6" s="144">
        <f t="shared" si="2"/>
        <v>139.16448118091103</v>
      </c>
      <c r="N6" s="145">
        <f t="shared" si="3"/>
        <v>2951.8282311809112</v>
      </c>
      <c r="O6" s="142">
        <f>I6/8</f>
        <v>2812.6637500000002</v>
      </c>
      <c r="P6" s="145">
        <f>N6</f>
        <v>2951.8282311809112</v>
      </c>
      <c r="Q6" s="142">
        <f>I6/8</f>
        <v>2812.6637500000002</v>
      </c>
      <c r="R6" s="145">
        <f>N6</f>
        <v>2951.8282311809112</v>
      </c>
      <c r="S6" s="142">
        <f>I6/8</f>
        <v>2812.6637500000002</v>
      </c>
      <c r="T6" s="145">
        <f>N6</f>
        <v>2951.8282311809112</v>
      </c>
      <c r="U6" s="142">
        <f t="shared" si="0"/>
        <v>2109.4978125000002</v>
      </c>
      <c r="V6" s="145">
        <f t="shared" si="1"/>
        <v>2213.8711733856835</v>
      </c>
      <c r="W6" s="142">
        <f t="shared" si="4"/>
        <v>13360.1528125</v>
      </c>
      <c r="X6" s="146">
        <f t="shared" si="5"/>
        <v>14021.184098109328</v>
      </c>
      <c r="Y6" s="147">
        <f t="shared" si="6"/>
        <v>661.03128560932782</v>
      </c>
      <c r="AA6" s="146">
        <f t="shared" si="7"/>
        <v>8480.125901890673</v>
      </c>
    </row>
    <row r="7" spans="1:27" ht="32.25" customHeight="1" x14ac:dyDescent="0.25">
      <c r="A7" s="148" t="s">
        <v>94</v>
      </c>
      <c r="B7" s="149" t="s">
        <v>128</v>
      </c>
      <c r="C7" s="150" t="s">
        <v>178</v>
      </c>
      <c r="D7" s="149" t="s">
        <v>120</v>
      </c>
      <c r="E7" s="149" t="s">
        <v>121</v>
      </c>
      <c r="F7" s="149" t="s">
        <v>116</v>
      </c>
      <c r="G7" s="3" t="s">
        <v>129</v>
      </c>
      <c r="H7" s="149" t="s">
        <v>130</v>
      </c>
      <c r="I7" s="140">
        <v>27519.360000000001</v>
      </c>
      <c r="J7" s="141">
        <v>8</v>
      </c>
      <c r="K7" s="142">
        <f>I7/8</f>
        <v>3439.92</v>
      </c>
      <c r="L7" s="143">
        <f>K7/K17</f>
        <v>0.14096100350177404</v>
      </c>
      <c r="M7" s="144">
        <f t="shared" si="2"/>
        <v>170.1997553400538</v>
      </c>
      <c r="N7" s="145">
        <f t="shared" si="3"/>
        <v>3610.1197553400539</v>
      </c>
      <c r="O7" s="142">
        <f>I7/8</f>
        <v>3439.92</v>
      </c>
      <c r="P7" s="145">
        <f>N7</f>
        <v>3610.1197553400539</v>
      </c>
      <c r="Q7" s="142">
        <f>I7/8</f>
        <v>3439.92</v>
      </c>
      <c r="R7" s="145">
        <f>N7</f>
        <v>3610.1197553400539</v>
      </c>
      <c r="S7" s="142">
        <f>I7/8</f>
        <v>3439.92</v>
      </c>
      <c r="T7" s="145">
        <f>N7</f>
        <v>3610.1197553400539</v>
      </c>
      <c r="U7" s="142">
        <f t="shared" si="0"/>
        <v>2579.94</v>
      </c>
      <c r="V7" s="145">
        <f t="shared" si="1"/>
        <v>2707.5898165050403</v>
      </c>
      <c r="W7" s="142">
        <f t="shared" si="4"/>
        <v>16339.62</v>
      </c>
      <c r="X7" s="146">
        <f t="shared" si="5"/>
        <v>17148.068837865256</v>
      </c>
      <c r="Y7" s="147">
        <f t="shared" si="6"/>
        <v>808.44883786525497</v>
      </c>
      <c r="AA7" s="146">
        <f t="shared" si="7"/>
        <v>10371.291162134745</v>
      </c>
    </row>
    <row r="8" spans="1:27" ht="27" customHeight="1" x14ac:dyDescent="0.25">
      <c r="A8" s="148" t="s">
        <v>131</v>
      </c>
      <c r="B8" s="149" t="s">
        <v>132</v>
      </c>
      <c r="C8" s="150">
        <v>5</v>
      </c>
      <c r="D8" s="149" t="s">
        <v>133</v>
      </c>
      <c r="E8" s="149" t="s">
        <v>134</v>
      </c>
      <c r="F8" s="149" t="s">
        <v>116</v>
      </c>
      <c r="G8" s="139" t="s">
        <v>135</v>
      </c>
      <c r="H8" s="149" t="s">
        <v>136</v>
      </c>
      <c r="I8" s="140">
        <v>32000</v>
      </c>
      <c r="J8" s="152">
        <v>8</v>
      </c>
      <c r="K8" s="153">
        <f>I8/8</f>
        <v>4000</v>
      </c>
      <c r="L8" s="154">
        <f>K8/K17</f>
        <v>0.16391195551265614</v>
      </c>
      <c r="M8" s="144">
        <f t="shared" si="2"/>
        <v>197.91129484412886</v>
      </c>
      <c r="N8" s="145">
        <f t="shared" si="3"/>
        <v>4197.9112948441289</v>
      </c>
      <c r="O8" s="153">
        <v>4000</v>
      </c>
      <c r="P8" s="145">
        <f>N8</f>
        <v>4197.9112948441289</v>
      </c>
      <c r="Q8" s="153">
        <v>4000</v>
      </c>
      <c r="R8" s="145">
        <f>N8</f>
        <v>4197.9112948441289</v>
      </c>
      <c r="S8" s="153">
        <v>4000</v>
      </c>
      <c r="T8" s="145">
        <f>N8</f>
        <v>4197.9112948441289</v>
      </c>
      <c r="U8" s="142">
        <f t="shared" si="0"/>
        <v>3000</v>
      </c>
      <c r="V8" s="145">
        <f t="shared" si="1"/>
        <v>3148.4334711330966</v>
      </c>
      <c r="W8" s="153">
        <f t="shared" si="4"/>
        <v>19000</v>
      </c>
      <c r="X8" s="146">
        <f t="shared" si="5"/>
        <v>19940.078650509611</v>
      </c>
      <c r="Y8" s="147">
        <f t="shared" si="6"/>
        <v>940.07865050961118</v>
      </c>
      <c r="AA8" s="146">
        <f t="shared" si="7"/>
        <v>12059.921349490389</v>
      </c>
    </row>
    <row r="9" spans="1:27" ht="38.25" customHeight="1" x14ac:dyDescent="0.25">
      <c r="A9" s="155" t="s">
        <v>137</v>
      </c>
      <c r="B9" s="156" t="s">
        <v>138</v>
      </c>
      <c r="C9" s="157" t="s">
        <v>196</v>
      </c>
      <c r="D9" s="156" t="s">
        <v>139</v>
      </c>
      <c r="E9" s="156" t="s">
        <v>140</v>
      </c>
      <c r="F9" s="156" t="s">
        <v>141</v>
      </c>
      <c r="G9" s="156" t="s">
        <v>142</v>
      </c>
      <c r="H9" s="156" t="s">
        <v>143</v>
      </c>
      <c r="I9" s="140">
        <v>19958.740000000002</v>
      </c>
      <c r="J9" s="158">
        <v>8</v>
      </c>
      <c r="K9" s="159">
        <f t="shared" ref="K9:K14" si="8">I9/8</f>
        <v>2494.8425000000002</v>
      </c>
      <c r="L9" s="160">
        <f>K9/K17</f>
        <v>0.10223362821777097</v>
      </c>
      <c r="M9" s="144">
        <f t="shared" si="2"/>
        <v>123.43937740179081</v>
      </c>
      <c r="N9" s="145">
        <f t="shared" si="3"/>
        <v>2618.281877401791</v>
      </c>
      <c r="O9" s="159">
        <f>I9/8</f>
        <v>2494.8425000000002</v>
      </c>
      <c r="P9" s="145">
        <f t="shared" ref="P9:P16" si="9">N9</f>
        <v>2618.281877401791</v>
      </c>
      <c r="Q9" s="159">
        <f>I9/8</f>
        <v>2494.8425000000002</v>
      </c>
      <c r="R9" s="145">
        <f t="shared" ref="R9:R16" si="10">N9</f>
        <v>2618.281877401791</v>
      </c>
      <c r="S9" s="159">
        <f>I9/8</f>
        <v>2494.8425000000002</v>
      </c>
      <c r="T9" s="145">
        <f t="shared" ref="T9:T16" si="11">N9</f>
        <v>2618.281877401791</v>
      </c>
      <c r="U9" s="142">
        <f t="shared" si="0"/>
        <v>1871.131875</v>
      </c>
      <c r="V9" s="145">
        <f t="shared" si="1"/>
        <v>1963.7114080513434</v>
      </c>
      <c r="W9" s="159">
        <f t="shared" si="4"/>
        <v>11850.501875000002</v>
      </c>
      <c r="X9" s="146">
        <f t="shared" si="5"/>
        <v>12436.838917658508</v>
      </c>
      <c r="Y9" s="147">
        <f t="shared" si="6"/>
        <v>586.33704265850611</v>
      </c>
      <c r="AA9" s="146">
        <f t="shared" si="7"/>
        <v>7521.9010823414937</v>
      </c>
    </row>
    <row r="10" spans="1:27" s="163" customFormat="1" ht="25.5" customHeight="1" x14ac:dyDescent="0.25">
      <c r="A10" s="148" t="s">
        <v>96</v>
      </c>
      <c r="B10" s="149" t="s">
        <v>144</v>
      </c>
      <c r="C10" s="150" t="s">
        <v>179</v>
      </c>
      <c r="D10" s="149" t="s">
        <v>120</v>
      </c>
      <c r="E10" s="149" t="s">
        <v>145</v>
      </c>
      <c r="F10" s="149" t="s">
        <v>146</v>
      </c>
      <c r="G10" s="161" t="s">
        <v>147</v>
      </c>
      <c r="H10" s="149" t="s">
        <v>148</v>
      </c>
      <c r="I10" s="162">
        <v>18237.939999999999</v>
      </c>
      <c r="J10" s="152">
        <v>8</v>
      </c>
      <c r="K10" s="153">
        <f t="shared" si="8"/>
        <v>2279.7424999999998</v>
      </c>
      <c r="L10" s="154">
        <f>K10/K17</f>
        <v>9.3419262810077869E-2</v>
      </c>
      <c r="M10" s="144">
        <f t="shared" si="2"/>
        <v>112.79669752154769</v>
      </c>
      <c r="N10" s="145">
        <f t="shared" si="3"/>
        <v>2392.5391975215475</v>
      </c>
      <c r="O10" s="153">
        <f>I10/8</f>
        <v>2279.7424999999998</v>
      </c>
      <c r="P10" s="145">
        <f t="shared" si="9"/>
        <v>2392.5391975215475</v>
      </c>
      <c r="Q10" s="153">
        <f>O10</f>
        <v>2279.7424999999998</v>
      </c>
      <c r="R10" s="145">
        <f t="shared" si="10"/>
        <v>2392.5391975215475</v>
      </c>
      <c r="S10" s="153">
        <f t="shared" ref="S10" si="12">Q10</f>
        <v>2279.7424999999998</v>
      </c>
      <c r="T10" s="145">
        <f t="shared" si="11"/>
        <v>2392.5391975215475</v>
      </c>
      <c r="U10" s="142">
        <f t="shared" si="0"/>
        <v>1709.8068749999998</v>
      </c>
      <c r="V10" s="145">
        <f t="shared" si="1"/>
        <v>1794.4043981411608</v>
      </c>
      <c r="W10" s="153">
        <f t="shared" si="4"/>
        <v>10828.776875</v>
      </c>
      <c r="X10" s="146">
        <f t="shared" si="5"/>
        <v>11364.561188227352</v>
      </c>
      <c r="Y10" s="147">
        <f t="shared" si="6"/>
        <v>535.78431322735196</v>
      </c>
      <c r="AA10" s="146">
        <f t="shared" si="7"/>
        <v>6873.3788117726472</v>
      </c>
    </row>
    <row r="11" spans="1:27" s="163" customFormat="1" ht="27" customHeight="1" x14ac:dyDescent="0.25">
      <c r="A11" s="148" t="s">
        <v>96</v>
      </c>
      <c r="B11" s="149" t="s">
        <v>149</v>
      </c>
      <c r="C11" s="150" t="s">
        <v>179</v>
      </c>
      <c r="D11" s="149" t="s">
        <v>120</v>
      </c>
      <c r="E11" s="149" t="s">
        <v>145</v>
      </c>
      <c r="F11" s="149" t="s">
        <v>146</v>
      </c>
      <c r="G11" s="3" t="s">
        <v>150</v>
      </c>
      <c r="H11" s="149" t="s">
        <v>151</v>
      </c>
      <c r="I11" s="162">
        <v>19519.759999999998</v>
      </c>
      <c r="J11" s="152">
        <v>8</v>
      </c>
      <c r="K11" s="153">
        <f t="shared" si="8"/>
        <v>2439.9699999999998</v>
      </c>
      <c r="L11" s="154">
        <f>K11/K17</f>
        <v>9.9985063523053891E-2</v>
      </c>
      <c r="M11" s="144">
        <f t="shared" si="2"/>
        <v>120.72440552020726</v>
      </c>
      <c r="N11" s="145">
        <f t="shared" si="3"/>
        <v>2560.6944055202071</v>
      </c>
      <c r="O11" s="153">
        <f>I11/8</f>
        <v>2439.9699999999998</v>
      </c>
      <c r="P11" s="145">
        <f t="shared" si="9"/>
        <v>2560.6944055202071</v>
      </c>
      <c r="Q11" s="153">
        <f>I11/8</f>
        <v>2439.9699999999998</v>
      </c>
      <c r="R11" s="145">
        <f t="shared" si="10"/>
        <v>2560.6944055202071</v>
      </c>
      <c r="S11" s="153">
        <f>I11/8</f>
        <v>2439.9699999999998</v>
      </c>
      <c r="T11" s="145">
        <f t="shared" si="11"/>
        <v>2560.6944055202071</v>
      </c>
      <c r="U11" s="142">
        <f t="shared" si="0"/>
        <v>1829.9775</v>
      </c>
      <c r="V11" s="145">
        <f t="shared" si="1"/>
        <v>1920.5208041401552</v>
      </c>
      <c r="W11" s="153">
        <f t="shared" si="4"/>
        <v>11589.857499999998</v>
      </c>
      <c r="X11" s="146">
        <f t="shared" si="5"/>
        <v>12163.298426220983</v>
      </c>
      <c r="Y11" s="147">
        <f t="shared" si="6"/>
        <v>573.44092622098469</v>
      </c>
      <c r="AA11" s="146">
        <f t="shared" si="7"/>
        <v>7356.4615737790155</v>
      </c>
    </row>
    <row r="12" spans="1:27" ht="18.75" customHeight="1" x14ac:dyDescent="0.25">
      <c r="A12" s="136" t="s">
        <v>97</v>
      </c>
      <c r="B12" s="137" t="s">
        <v>152</v>
      </c>
      <c r="C12" s="138">
        <v>9</v>
      </c>
      <c r="D12" s="137" t="s">
        <v>153</v>
      </c>
      <c r="E12" s="137" t="s">
        <v>154</v>
      </c>
      <c r="F12" s="137" t="s">
        <v>141</v>
      </c>
      <c r="G12" s="137">
        <v>182495706</v>
      </c>
      <c r="H12" s="137" t="s">
        <v>155</v>
      </c>
      <c r="I12" s="140">
        <v>660</v>
      </c>
      <c r="J12" s="152">
        <v>8</v>
      </c>
      <c r="K12" s="153">
        <f t="shared" si="8"/>
        <v>82.5</v>
      </c>
      <c r="L12" s="154">
        <f>K12/K17</f>
        <v>3.3806840824485329E-3</v>
      </c>
      <c r="M12" s="144">
        <f t="shared" si="2"/>
        <v>4.0819204561601481</v>
      </c>
      <c r="N12" s="145">
        <f t="shared" si="3"/>
        <v>86.581920456160148</v>
      </c>
      <c r="O12" s="153">
        <f>I12/8</f>
        <v>82.5</v>
      </c>
      <c r="P12" s="145">
        <f t="shared" si="9"/>
        <v>86.581920456160148</v>
      </c>
      <c r="Q12" s="153">
        <f>I12/8</f>
        <v>82.5</v>
      </c>
      <c r="R12" s="145">
        <f t="shared" si="10"/>
        <v>86.581920456160148</v>
      </c>
      <c r="S12" s="153">
        <f>I12/8</f>
        <v>82.5</v>
      </c>
      <c r="T12" s="145">
        <f t="shared" si="11"/>
        <v>86.581920456160148</v>
      </c>
      <c r="U12" s="142">
        <f t="shared" si="0"/>
        <v>61.875</v>
      </c>
      <c r="V12" s="145">
        <f t="shared" si="1"/>
        <v>64.936440342120108</v>
      </c>
      <c r="W12" s="153">
        <f t="shared" si="4"/>
        <v>391.875</v>
      </c>
      <c r="X12" s="146">
        <f t="shared" si="5"/>
        <v>411.26412216676067</v>
      </c>
      <c r="Y12" s="147">
        <f t="shared" si="6"/>
        <v>19.389122166760671</v>
      </c>
      <c r="AA12" s="146">
        <f t="shared" si="7"/>
        <v>248.73587783323933</v>
      </c>
    </row>
    <row r="13" spans="1:27" ht="21" customHeight="1" x14ac:dyDescent="0.25">
      <c r="A13" s="136" t="s">
        <v>97</v>
      </c>
      <c r="B13" s="137" t="s">
        <v>156</v>
      </c>
      <c r="C13" s="138">
        <v>9</v>
      </c>
      <c r="D13" s="137" t="s">
        <v>153</v>
      </c>
      <c r="E13" s="137" t="s">
        <v>154</v>
      </c>
      <c r="F13" s="137" t="s">
        <v>141</v>
      </c>
      <c r="G13" s="137">
        <v>173853124</v>
      </c>
      <c r="H13" s="137" t="s">
        <v>155</v>
      </c>
      <c r="I13" s="140">
        <v>660</v>
      </c>
      <c r="J13" s="152">
        <v>8</v>
      </c>
      <c r="K13" s="153">
        <f t="shared" si="8"/>
        <v>82.5</v>
      </c>
      <c r="L13" s="154">
        <f>K13/K17</f>
        <v>3.3806840824485329E-3</v>
      </c>
      <c r="M13" s="144">
        <f t="shared" si="2"/>
        <v>4.0819204561601481</v>
      </c>
      <c r="N13" s="145">
        <f t="shared" si="3"/>
        <v>86.581920456160148</v>
      </c>
      <c r="O13" s="153">
        <f>I13/8</f>
        <v>82.5</v>
      </c>
      <c r="P13" s="145">
        <f t="shared" si="9"/>
        <v>86.581920456160148</v>
      </c>
      <c r="Q13" s="153">
        <f>I13/8</f>
        <v>82.5</v>
      </c>
      <c r="R13" s="145">
        <f t="shared" si="10"/>
        <v>86.581920456160148</v>
      </c>
      <c r="S13" s="153">
        <f>I13/8</f>
        <v>82.5</v>
      </c>
      <c r="T13" s="145">
        <f t="shared" si="11"/>
        <v>86.581920456160148</v>
      </c>
      <c r="U13" s="142">
        <f t="shared" si="0"/>
        <v>61.875</v>
      </c>
      <c r="V13" s="145">
        <f t="shared" si="1"/>
        <v>64.936440342120108</v>
      </c>
      <c r="W13" s="153">
        <f t="shared" si="4"/>
        <v>391.875</v>
      </c>
      <c r="X13" s="146">
        <f t="shared" si="5"/>
        <v>411.26412216676067</v>
      </c>
      <c r="Y13" s="147">
        <f t="shared" si="6"/>
        <v>19.389122166760671</v>
      </c>
      <c r="AA13" s="146">
        <f t="shared" si="7"/>
        <v>248.73587783323933</v>
      </c>
    </row>
    <row r="14" spans="1:27" ht="23.25" customHeight="1" x14ac:dyDescent="0.25">
      <c r="A14" s="136" t="s">
        <v>157</v>
      </c>
      <c r="B14" s="137" t="s">
        <v>163</v>
      </c>
      <c r="C14" s="164">
        <v>3</v>
      </c>
      <c r="D14" s="137" t="s">
        <v>158</v>
      </c>
      <c r="E14" s="137" t="s">
        <v>159</v>
      </c>
      <c r="F14" s="137" t="s">
        <v>141</v>
      </c>
      <c r="G14" s="137" t="s">
        <v>160</v>
      </c>
      <c r="H14" s="137" t="s">
        <v>161</v>
      </c>
      <c r="I14" s="140">
        <v>4011.06</v>
      </c>
      <c r="J14" s="152">
        <v>8</v>
      </c>
      <c r="K14" s="153">
        <f t="shared" si="8"/>
        <v>501.38249999999999</v>
      </c>
      <c r="L14" s="154">
        <f>K14/K17</f>
        <v>2.0545646508706081E-2</v>
      </c>
      <c r="M14" s="144">
        <f t="shared" si="2"/>
        <v>24.80731494679668</v>
      </c>
      <c r="N14" s="145">
        <f t="shared" si="3"/>
        <v>526.18981494679667</v>
      </c>
      <c r="O14" s="153">
        <v>501.38249999999999</v>
      </c>
      <c r="P14" s="145">
        <f t="shared" si="9"/>
        <v>526.18981494679667</v>
      </c>
      <c r="Q14" s="153">
        <v>501.38249999999999</v>
      </c>
      <c r="R14" s="145">
        <f t="shared" si="10"/>
        <v>526.18981494679667</v>
      </c>
      <c r="S14" s="153">
        <v>501.38249999999999</v>
      </c>
      <c r="T14" s="145">
        <f t="shared" si="11"/>
        <v>526.18981494679667</v>
      </c>
      <c r="U14" s="142">
        <f t="shared" si="0"/>
        <v>376.03687500000001</v>
      </c>
      <c r="V14" s="145">
        <f t="shared" si="1"/>
        <v>394.64236121009753</v>
      </c>
      <c r="W14" s="153">
        <f t="shared" si="4"/>
        <v>2381.566875</v>
      </c>
      <c r="X14" s="146">
        <f t="shared" si="5"/>
        <v>2499.4016209972842</v>
      </c>
      <c r="Y14" s="147">
        <f t="shared" si="6"/>
        <v>117.83474599728424</v>
      </c>
      <c r="AA14" s="146">
        <f t="shared" si="7"/>
        <v>1511.6583790027157</v>
      </c>
    </row>
    <row r="15" spans="1:27" ht="30" customHeight="1" x14ac:dyDescent="0.25">
      <c r="A15" s="136" t="s">
        <v>162</v>
      </c>
      <c r="B15" s="137" t="s">
        <v>163</v>
      </c>
      <c r="C15" s="164">
        <v>3</v>
      </c>
      <c r="D15" s="137" t="s">
        <v>164</v>
      </c>
      <c r="E15" s="137" t="s">
        <v>165</v>
      </c>
      <c r="F15" s="137" t="s">
        <v>141</v>
      </c>
      <c r="G15" s="137">
        <v>402801001</v>
      </c>
      <c r="H15" s="137" t="s">
        <v>166</v>
      </c>
      <c r="I15" s="140">
        <v>5651.76</v>
      </c>
      <c r="J15" s="152">
        <v>8</v>
      </c>
      <c r="K15" s="153">
        <f>$I$15/8</f>
        <v>706.47</v>
      </c>
      <c r="L15" s="154">
        <f>K15/K17</f>
        <v>2.8949719802756547E-2</v>
      </c>
      <c r="M15" s="144">
        <f t="shared" si="2"/>
        <v>34.954598117132946</v>
      </c>
      <c r="N15" s="145">
        <f t="shared" si="3"/>
        <v>741.42459811713297</v>
      </c>
      <c r="O15" s="153">
        <f>$I$15/8</f>
        <v>706.47</v>
      </c>
      <c r="P15" s="145">
        <f t="shared" si="9"/>
        <v>741.42459811713297</v>
      </c>
      <c r="Q15" s="153">
        <f>$I$15/8</f>
        <v>706.47</v>
      </c>
      <c r="R15" s="145">
        <f t="shared" si="10"/>
        <v>741.42459811713297</v>
      </c>
      <c r="S15" s="153">
        <f>$I$15/8</f>
        <v>706.47</v>
      </c>
      <c r="T15" s="145">
        <f t="shared" si="11"/>
        <v>741.42459811713297</v>
      </c>
      <c r="U15" s="142">
        <f t="shared" si="0"/>
        <v>529.85249999999996</v>
      </c>
      <c r="V15" s="145">
        <f t="shared" si="1"/>
        <v>556.06844858784973</v>
      </c>
      <c r="W15" s="153">
        <f t="shared" si="4"/>
        <v>3355.7325000000001</v>
      </c>
      <c r="X15" s="146">
        <f t="shared" si="5"/>
        <v>3521.7668410563815</v>
      </c>
      <c r="Y15" s="147">
        <f t="shared" si="6"/>
        <v>166.03434105638144</v>
      </c>
      <c r="AA15" s="146">
        <f t="shared" si="7"/>
        <v>2129.9931589436187</v>
      </c>
    </row>
    <row r="16" spans="1:27" ht="21.75" customHeight="1" x14ac:dyDescent="0.25">
      <c r="A16" s="136" t="s">
        <v>167</v>
      </c>
      <c r="B16" s="137" t="s">
        <v>163</v>
      </c>
      <c r="C16" s="164">
        <v>3</v>
      </c>
      <c r="D16" s="137" t="s">
        <v>168</v>
      </c>
      <c r="E16" s="137" t="s">
        <v>169</v>
      </c>
      <c r="F16" s="137" t="s">
        <v>163</v>
      </c>
      <c r="G16" s="137" t="s">
        <v>170</v>
      </c>
      <c r="H16" s="137" t="s">
        <v>163</v>
      </c>
      <c r="I16" s="140">
        <v>1950</v>
      </c>
      <c r="J16" s="152">
        <v>8</v>
      </c>
      <c r="K16" s="153">
        <f>$I$16/8</f>
        <v>243.75</v>
      </c>
      <c r="L16" s="154">
        <f>K16/K17</f>
        <v>9.9883847890524843E-3</v>
      </c>
      <c r="M16" s="144">
        <f t="shared" si="2"/>
        <v>12.060219529564108</v>
      </c>
      <c r="N16" s="145">
        <f t="shared" si="3"/>
        <v>255.81021952956411</v>
      </c>
      <c r="O16" s="153">
        <f>$I$16/8</f>
        <v>243.75</v>
      </c>
      <c r="P16" s="145">
        <f t="shared" si="9"/>
        <v>255.81021952956411</v>
      </c>
      <c r="Q16" s="153">
        <f>$I$16/8</f>
        <v>243.75</v>
      </c>
      <c r="R16" s="145">
        <f t="shared" si="10"/>
        <v>255.81021952956411</v>
      </c>
      <c r="S16" s="153">
        <f>$I$16/8</f>
        <v>243.75</v>
      </c>
      <c r="T16" s="145">
        <f t="shared" si="11"/>
        <v>255.81021952956411</v>
      </c>
      <c r="U16" s="142">
        <f t="shared" si="0"/>
        <v>182.8125</v>
      </c>
      <c r="V16" s="145">
        <f t="shared" si="1"/>
        <v>191.85766464717307</v>
      </c>
      <c r="W16" s="153">
        <f t="shared" si="4"/>
        <v>1157.8125</v>
      </c>
      <c r="X16" s="146">
        <f t="shared" si="5"/>
        <v>1215.0985427654296</v>
      </c>
      <c r="Y16" s="147">
        <f t="shared" si="6"/>
        <v>57.286042765429556</v>
      </c>
      <c r="AA16" s="146">
        <f t="shared" si="7"/>
        <v>734.90145723457044</v>
      </c>
    </row>
    <row r="17" spans="1:27" ht="20.25" customHeight="1" thickBot="1" x14ac:dyDescent="0.3">
      <c r="A17" s="165"/>
      <c r="B17" s="165"/>
      <c r="C17" s="165"/>
      <c r="D17" s="165"/>
      <c r="E17" s="165"/>
      <c r="F17" s="165"/>
      <c r="G17" s="165"/>
      <c r="H17" s="165"/>
      <c r="I17" s="166">
        <f>SUM(I9:I16,I8,I4:I7)</f>
        <v>195226.76</v>
      </c>
      <c r="J17" s="167"/>
      <c r="K17" s="168">
        <f t="shared" ref="K17:U17" si="13">SUM(K4:K16)</f>
        <v>24403.345000000001</v>
      </c>
      <c r="L17" s="169">
        <f t="shared" si="13"/>
        <v>0.99999999999999978</v>
      </c>
      <c r="M17" s="170">
        <f t="shared" si="13"/>
        <v>1207.4244018694992</v>
      </c>
      <c r="N17" s="171">
        <f>SUM(N4:N16)</f>
        <v>25610.7694018695</v>
      </c>
      <c r="O17" s="168">
        <f t="shared" si="13"/>
        <v>24403.345000000001</v>
      </c>
      <c r="P17" s="171">
        <f t="shared" si="13"/>
        <v>25610.7694018695</v>
      </c>
      <c r="Q17" s="168">
        <f t="shared" si="13"/>
        <v>24403.345000000001</v>
      </c>
      <c r="R17" s="171">
        <f>SUM(R4:R16)</f>
        <v>25610.7694018695</v>
      </c>
      <c r="S17" s="168">
        <f t="shared" si="13"/>
        <v>24403.345000000001</v>
      </c>
      <c r="T17" s="171">
        <f>SUM(T4:T16)</f>
        <v>25610.7694018695</v>
      </c>
      <c r="U17" s="168">
        <f t="shared" si="13"/>
        <v>18302.508750000001</v>
      </c>
      <c r="V17" s="171">
        <f>SUM(V4:V16)</f>
        <v>19208.077051402128</v>
      </c>
      <c r="W17" s="172">
        <f>SUM(W4:W16)</f>
        <v>115915.88875</v>
      </c>
      <c r="X17" s="173">
        <f>SUM(X4:X16)</f>
        <v>121651.1546588801</v>
      </c>
      <c r="Y17" s="174">
        <f>SUM(Y4:Y16)</f>
        <v>5735.2659088801238</v>
      </c>
      <c r="AA17" s="173">
        <f>SUM(AA4:AA16)</f>
        <v>73575.605341119895</v>
      </c>
    </row>
    <row r="18" spans="1:27" x14ac:dyDescent="0.25">
      <c r="A18" s="175"/>
      <c r="B18" s="175"/>
      <c r="C18" s="175"/>
      <c r="D18" s="175"/>
      <c r="E18" s="175"/>
      <c r="F18" s="175"/>
      <c r="G18" s="175"/>
      <c r="H18" s="175"/>
      <c r="I18" s="176"/>
      <c r="J18" s="177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9"/>
    </row>
    <row r="19" spans="1:27" s="184" customFormat="1" hidden="1" x14ac:dyDescent="0.25">
      <c r="A19" s="180"/>
      <c r="B19" s="181"/>
      <c r="C19" s="180"/>
      <c r="D19" s="181"/>
      <c r="E19" s="181"/>
      <c r="F19" s="181"/>
      <c r="G19" s="181"/>
      <c r="H19" s="181"/>
      <c r="I19" s="182"/>
      <c r="J19" s="181"/>
      <c r="K19" s="183"/>
      <c r="L19" s="183"/>
      <c r="M19" s="183"/>
      <c r="N19" s="183"/>
      <c r="O19" s="41" t="s">
        <v>207</v>
      </c>
      <c r="P19" s="41"/>
      <c r="Q19" s="41"/>
      <c r="R19" s="41"/>
      <c r="S19" s="81">
        <f>W19-I17</f>
        <v>20873.239999999991</v>
      </c>
      <c r="U19" s="122"/>
      <c r="V19" s="122" t="s">
        <v>210</v>
      </c>
      <c r="W19" s="50">
        <v>216100</v>
      </c>
      <c r="AA19" s="185">
        <f>AA17+X17</f>
        <v>195226.76</v>
      </c>
    </row>
    <row r="20" spans="1:27" s="184" customFormat="1" x14ac:dyDescent="0.25">
      <c r="A20" s="62"/>
      <c r="B20" s="186"/>
      <c r="C20" s="187"/>
      <c r="D20" s="186"/>
      <c r="E20" s="181"/>
      <c r="F20" s="181"/>
      <c r="G20" s="181"/>
      <c r="H20" s="181"/>
      <c r="I20" s="182"/>
      <c r="J20" s="181"/>
      <c r="K20" s="183"/>
      <c r="L20" s="183"/>
      <c r="M20" s="183"/>
      <c r="N20" s="183"/>
      <c r="O20" s="41" t="s">
        <v>206</v>
      </c>
      <c r="P20" s="41"/>
      <c r="Q20" s="41"/>
      <c r="R20" s="41"/>
      <c r="S20" s="81">
        <f>S19/8/12</f>
        <v>217.42958333333323</v>
      </c>
      <c r="V20" s="122" t="s">
        <v>211</v>
      </c>
      <c r="W20" s="188">
        <v>5.1891924040000002E-2</v>
      </c>
    </row>
    <row r="21" spans="1:27" x14ac:dyDescent="0.25">
      <c r="A21" s="62"/>
      <c r="B21" s="189"/>
      <c r="C21" s="187"/>
      <c r="D21" s="189"/>
      <c r="U21" s="190"/>
      <c r="V21" s="122" t="s">
        <v>209</v>
      </c>
      <c r="W21" s="191">
        <f>W19-(W19*W20)</f>
        <v>204886.155214956</v>
      </c>
      <c r="AA21" s="81"/>
    </row>
    <row r="22" spans="1:27" x14ac:dyDescent="0.25">
      <c r="A22" s="62"/>
      <c r="B22" s="189"/>
      <c r="C22" s="63"/>
      <c r="D22" s="189"/>
      <c r="O22" s="192" t="s">
        <v>171</v>
      </c>
      <c r="U22" s="193"/>
      <c r="V22" s="122" t="s">
        <v>205</v>
      </c>
      <c r="W22" s="194">
        <f>W19*44.78%</f>
        <v>96769.58</v>
      </c>
    </row>
    <row r="23" spans="1:27" x14ac:dyDescent="0.25">
      <c r="A23" s="62"/>
      <c r="B23" s="189"/>
      <c r="C23" s="187"/>
      <c r="D23" s="189"/>
      <c r="O23" s="195" t="s">
        <v>172</v>
      </c>
      <c r="U23" s="122"/>
      <c r="V23" s="122"/>
      <c r="W23" s="69"/>
    </row>
    <row r="24" spans="1:27" x14ac:dyDescent="0.25">
      <c r="A24" s="62"/>
      <c r="B24" s="189"/>
      <c r="C24" s="187"/>
      <c r="D24" s="189"/>
      <c r="U24" s="122"/>
      <c r="V24" s="122"/>
      <c r="W24" s="121"/>
    </row>
    <row r="25" spans="1:27" x14ac:dyDescent="0.25">
      <c r="A25" s="62"/>
      <c r="B25" s="189"/>
      <c r="C25" s="183"/>
      <c r="D25" s="189"/>
      <c r="R25" s="196"/>
    </row>
    <row r="26" spans="1:27" x14ac:dyDescent="0.25">
      <c r="A26" s="62"/>
      <c r="B26" s="189"/>
      <c r="C26" s="187"/>
      <c r="D26" s="189"/>
      <c r="S26" s="197"/>
      <c r="U26" s="198"/>
      <c r="V26" s="198"/>
      <c r="W26" s="199"/>
    </row>
    <row r="27" spans="1:27" x14ac:dyDescent="0.25">
      <c r="A27" s="62"/>
      <c r="B27" s="189"/>
      <c r="C27" s="187"/>
      <c r="D27" s="189"/>
      <c r="S27" s="122"/>
      <c r="T27" s="122"/>
      <c r="U27" s="122"/>
      <c r="V27" s="122"/>
      <c r="W27" s="200"/>
    </row>
    <row r="28" spans="1:27" x14ac:dyDescent="0.25">
      <c r="A28" s="62"/>
      <c r="B28" s="189"/>
      <c r="C28" s="187"/>
      <c r="D28" s="189"/>
    </row>
    <row r="29" spans="1:27" x14ac:dyDescent="0.25">
      <c r="A29" s="62"/>
      <c r="B29" s="189"/>
      <c r="C29" s="63"/>
      <c r="D29" s="189"/>
      <c r="O29" s="125"/>
    </row>
    <row r="30" spans="1:27" x14ac:dyDescent="0.25">
      <c r="A30" s="62"/>
      <c r="B30" s="189"/>
      <c r="C30" s="187"/>
      <c r="D30" s="189"/>
    </row>
    <row r="31" spans="1:27" x14ac:dyDescent="0.25">
      <c r="A31" s="62"/>
      <c r="B31" s="189"/>
      <c r="C31" s="62"/>
      <c r="D31" s="189"/>
    </row>
  </sheetData>
  <sheetProtection password="CC3D" sheet="1" objects="1" scenarios="1" selectLockedCells="1" selectUnlockedCells="1"/>
  <pageMargins left="0.34" right="0.33" top="0.74803149606299213" bottom="0.74803149606299213" header="0.31496062992125984" footer="0.31496062992125984"/>
  <pageSetup paperSize="8" orientation="landscape" r:id="rId1"/>
  <ignoredErrors>
    <ignoredError sqref="C6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EU72"/>
  <sheetViews>
    <sheetView showGridLines="0" zoomScale="70" zoomScaleNormal="70" zoomScaleSheetLayoutView="85" workbookViewId="0">
      <selection activeCell="I11" sqref="I11"/>
    </sheetView>
  </sheetViews>
  <sheetFormatPr defaultColWidth="11.42578125" defaultRowHeight="15" x14ac:dyDescent="0.25"/>
  <cols>
    <col min="1" max="1" width="4.42578125" style="196" customWidth="1"/>
    <col min="2" max="2" width="55" style="196" customWidth="1"/>
    <col min="3" max="3" width="22.28515625" style="196" customWidth="1"/>
    <col min="4" max="5" width="11.42578125" style="196"/>
    <col min="6" max="6" width="15.140625" style="196" bestFit="1" customWidth="1"/>
    <col min="7" max="7" width="17" style="196" bestFit="1" customWidth="1"/>
    <col min="8" max="8" width="15" style="196" bestFit="1" customWidth="1"/>
    <col min="9" max="9" width="13.140625" style="196" bestFit="1" customWidth="1"/>
    <col min="10" max="10" width="13.7109375" style="196" bestFit="1" customWidth="1"/>
    <col min="11" max="11" width="13.7109375" style="196" customWidth="1"/>
    <col min="12" max="12" width="15" style="196" bestFit="1" customWidth="1"/>
    <col min="13" max="13" width="13.7109375" style="196" bestFit="1" customWidth="1"/>
    <col min="14" max="14" width="12.5703125" style="196" bestFit="1" customWidth="1"/>
    <col min="15" max="15" width="15.28515625" style="196" customWidth="1"/>
    <col min="16" max="16" width="14" style="196" bestFit="1" customWidth="1"/>
    <col min="17" max="17" width="17.140625" style="196" bestFit="1" customWidth="1"/>
    <col min="18" max="18" width="11.42578125" style="196"/>
    <col min="19" max="19" width="64" style="410" bestFit="1" customWidth="1"/>
    <col min="20" max="20" width="12.7109375" style="410" customWidth="1"/>
    <col min="21" max="31" width="11.7109375" style="410" customWidth="1"/>
    <col min="32" max="42" width="11.7109375" style="410" hidden="1" customWidth="1"/>
    <col min="43" max="43" width="11.7109375" style="410" customWidth="1"/>
    <col min="44" max="54" width="11.7109375" style="410" hidden="1" customWidth="1"/>
    <col min="55" max="55" width="11.7109375" style="410" customWidth="1"/>
    <col min="56" max="66" width="11.7109375" style="410" hidden="1" customWidth="1"/>
    <col min="67" max="67" width="11.7109375" style="410" customWidth="1"/>
    <col min="68" max="151" width="11.7109375" style="410" hidden="1" customWidth="1"/>
    <col min="152" max="16384" width="11.42578125" style="196"/>
  </cols>
  <sheetData>
    <row r="1" spans="2:151" x14ac:dyDescent="0.25">
      <c r="B1" s="409">
        <v>4</v>
      </c>
      <c r="C1" s="409">
        <v>5</v>
      </c>
      <c r="D1" s="409">
        <v>6</v>
      </c>
      <c r="E1" s="409">
        <v>7</v>
      </c>
      <c r="F1" s="409">
        <v>8</v>
      </c>
      <c r="G1" s="409">
        <v>9</v>
      </c>
      <c r="H1" s="409">
        <v>10</v>
      </c>
      <c r="I1" s="409">
        <v>11</v>
      </c>
      <c r="J1" s="409">
        <v>12</v>
      </c>
      <c r="K1" s="409"/>
      <c r="L1" s="409">
        <v>13</v>
      </c>
      <c r="M1" s="409">
        <v>14</v>
      </c>
      <c r="N1" s="409">
        <v>15</v>
      </c>
      <c r="O1" s="409">
        <v>17</v>
      </c>
      <c r="P1" s="409">
        <v>18</v>
      </c>
      <c r="Q1" s="409">
        <v>19</v>
      </c>
      <c r="R1" s="409">
        <v>20</v>
      </c>
      <c r="S1" s="409">
        <v>21</v>
      </c>
    </row>
    <row r="2" spans="2:151" s="412" customFormat="1" ht="26.25" x14ac:dyDescent="0.4">
      <c r="B2" s="411" t="s">
        <v>434</v>
      </c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E2" s="410"/>
      <c r="BF2" s="410"/>
      <c r="BG2" s="410"/>
      <c r="BH2" s="410"/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0"/>
      <c r="BU2" s="410"/>
      <c r="BV2" s="410"/>
      <c r="BW2" s="410"/>
      <c r="BX2" s="410"/>
      <c r="BY2" s="410"/>
      <c r="BZ2" s="410"/>
      <c r="CA2" s="410"/>
      <c r="CB2" s="410"/>
      <c r="CC2" s="410"/>
      <c r="CD2" s="410"/>
      <c r="CE2" s="410"/>
      <c r="CF2" s="410"/>
      <c r="CG2" s="410"/>
      <c r="CH2" s="410"/>
      <c r="CI2" s="410"/>
      <c r="CJ2" s="410"/>
      <c r="CK2" s="410"/>
      <c r="CL2" s="410"/>
      <c r="CM2" s="410"/>
      <c r="CN2" s="410"/>
      <c r="CO2" s="410"/>
      <c r="CP2" s="410"/>
      <c r="CQ2" s="410"/>
      <c r="CR2" s="410"/>
      <c r="CS2" s="410"/>
      <c r="CT2" s="410"/>
      <c r="CU2" s="410"/>
      <c r="CV2" s="410"/>
      <c r="CW2" s="410"/>
      <c r="CX2" s="410"/>
      <c r="CY2" s="410"/>
      <c r="CZ2" s="410"/>
      <c r="DA2" s="410"/>
      <c r="DB2" s="410"/>
      <c r="DC2" s="410"/>
      <c r="DD2" s="410"/>
      <c r="DE2" s="410"/>
      <c r="DF2" s="410"/>
      <c r="DG2" s="410"/>
      <c r="DH2" s="410"/>
      <c r="DI2" s="410"/>
      <c r="DJ2" s="410"/>
      <c r="DK2" s="410"/>
      <c r="DL2" s="410"/>
      <c r="DM2" s="410"/>
      <c r="DN2" s="410"/>
      <c r="DO2" s="410"/>
      <c r="DP2" s="410"/>
      <c r="DQ2" s="410"/>
      <c r="DR2" s="410"/>
      <c r="DS2" s="410"/>
      <c r="DT2" s="410"/>
      <c r="DU2" s="410"/>
      <c r="DV2" s="410"/>
      <c r="DW2" s="410"/>
      <c r="DX2" s="410"/>
      <c r="DY2" s="410"/>
      <c r="DZ2" s="410"/>
      <c r="EA2" s="410"/>
      <c r="EB2" s="410"/>
      <c r="EC2" s="410"/>
      <c r="ED2" s="410"/>
      <c r="EE2" s="410"/>
      <c r="EF2" s="410"/>
      <c r="EG2" s="410"/>
      <c r="EH2" s="410"/>
      <c r="EI2" s="410"/>
      <c r="EJ2" s="410"/>
      <c r="EK2" s="410"/>
      <c r="EL2" s="410"/>
      <c r="EM2" s="410"/>
      <c r="EN2" s="410"/>
      <c r="EO2" s="410"/>
      <c r="EP2" s="410"/>
      <c r="EQ2" s="410"/>
      <c r="ER2" s="410"/>
      <c r="ES2" s="410"/>
      <c r="ET2" s="410"/>
      <c r="EU2" s="410"/>
    </row>
    <row r="3" spans="2:151" s="412" customFormat="1" ht="6" customHeight="1" x14ac:dyDescent="0.25">
      <c r="C3" s="413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410"/>
      <c r="BQ3" s="410"/>
      <c r="BR3" s="410"/>
      <c r="BS3" s="410"/>
      <c r="BT3" s="410"/>
      <c r="BU3" s="410"/>
      <c r="BV3" s="410"/>
      <c r="BW3" s="410"/>
      <c r="BX3" s="410"/>
      <c r="BY3" s="410"/>
      <c r="BZ3" s="410"/>
      <c r="CA3" s="410"/>
      <c r="CB3" s="410"/>
      <c r="CC3" s="410"/>
      <c r="CD3" s="410"/>
      <c r="CE3" s="410"/>
      <c r="CF3" s="410"/>
      <c r="CG3" s="410"/>
      <c r="CH3" s="410"/>
      <c r="CI3" s="410"/>
      <c r="CJ3" s="410"/>
      <c r="CK3" s="410"/>
      <c r="CL3" s="410"/>
      <c r="CM3" s="410"/>
      <c r="CN3" s="410"/>
      <c r="CO3" s="410"/>
      <c r="CP3" s="410"/>
      <c r="CQ3" s="410"/>
      <c r="CR3" s="410"/>
      <c r="CS3" s="410"/>
      <c r="CT3" s="410"/>
      <c r="CU3" s="410"/>
      <c r="CV3" s="410"/>
      <c r="CW3" s="410"/>
      <c r="CX3" s="410"/>
      <c r="CY3" s="410"/>
      <c r="CZ3" s="410"/>
      <c r="DA3" s="410"/>
      <c r="DB3" s="410"/>
      <c r="DC3" s="410"/>
      <c r="DD3" s="410"/>
      <c r="DE3" s="410"/>
      <c r="DF3" s="410"/>
      <c r="DG3" s="410"/>
      <c r="DH3" s="410"/>
      <c r="DI3" s="410"/>
      <c r="DJ3" s="410"/>
      <c r="DK3" s="410"/>
      <c r="DL3" s="410"/>
      <c r="DM3" s="410"/>
      <c r="DN3" s="410"/>
      <c r="DO3" s="410"/>
      <c r="DP3" s="410"/>
      <c r="DQ3" s="410"/>
      <c r="DR3" s="410"/>
      <c r="DS3" s="410"/>
      <c r="DT3" s="410"/>
      <c r="DU3" s="410"/>
      <c r="DV3" s="410"/>
      <c r="DW3" s="410"/>
      <c r="DX3" s="410"/>
      <c r="DY3" s="410"/>
      <c r="DZ3" s="410"/>
      <c r="EA3" s="410"/>
      <c r="EB3" s="410"/>
      <c r="EC3" s="410"/>
      <c r="ED3" s="410"/>
      <c r="EE3" s="410"/>
      <c r="EF3" s="410"/>
      <c r="EG3" s="410"/>
      <c r="EH3" s="410"/>
      <c r="EI3" s="410"/>
      <c r="EJ3" s="410"/>
      <c r="EK3" s="410"/>
      <c r="EL3" s="410"/>
      <c r="EM3" s="410"/>
      <c r="EN3" s="410"/>
      <c r="EO3" s="410"/>
      <c r="EP3" s="410"/>
      <c r="EQ3" s="410"/>
      <c r="ER3" s="410"/>
      <c r="ES3" s="410"/>
      <c r="ET3" s="410"/>
      <c r="EU3" s="410"/>
    </row>
    <row r="4" spans="2:151" s="412" customFormat="1" ht="3" customHeight="1" x14ac:dyDescent="0.25">
      <c r="B4" s="414"/>
      <c r="C4" s="414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0"/>
      <c r="BL4" s="410"/>
      <c r="BM4" s="410"/>
      <c r="BN4" s="410"/>
      <c r="BO4" s="410"/>
      <c r="BP4" s="410"/>
      <c r="BQ4" s="410"/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  <c r="CC4" s="410"/>
      <c r="CD4" s="410"/>
      <c r="CE4" s="410"/>
      <c r="CF4" s="410"/>
      <c r="CG4" s="410"/>
      <c r="CH4" s="410"/>
      <c r="CI4" s="410"/>
      <c r="CJ4" s="410"/>
      <c r="CK4" s="410"/>
      <c r="CL4" s="410"/>
      <c r="CM4" s="410"/>
      <c r="CN4" s="410"/>
      <c r="CO4" s="410"/>
      <c r="CP4" s="410"/>
      <c r="CQ4" s="410"/>
      <c r="CR4" s="410"/>
      <c r="CS4" s="410"/>
      <c r="CT4" s="410"/>
      <c r="CU4" s="410"/>
      <c r="CV4" s="410"/>
      <c r="CW4" s="410"/>
      <c r="CX4" s="410"/>
      <c r="CY4" s="410"/>
      <c r="CZ4" s="410"/>
      <c r="DA4" s="410"/>
      <c r="DB4" s="410"/>
      <c r="DC4" s="410"/>
      <c r="DD4" s="410"/>
      <c r="DE4" s="410"/>
      <c r="DF4" s="410"/>
      <c r="DG4" s="410"/>
      <c r="DH4" s="410"/>
      <c r="DI4" s="410"/>
      <c r="DJ4" s="410"/>
      <c r="DK4" s="410"/>
      <c r="DL4" s="410"/>
      <c r="DM4" s="410"/>
      <c r="DN4" s="410"/>
      <c r="DO4" s="410"/>
      <c r="DP4" s="410"/>
      <c r="DQ4" s="410"/>
      <c r="DR4" s="410"/>
      <c r="DS4" s="410"/>
      <c r="DT4" s="410"/>
      <c r="DU4" s="410"/>
      <c r="DV4" s="410"/>
      <c r="DW4" s="410"/>
      <c r="DX4" s="410"/>
      <c r="DY4" s="410"/>
      <c r="DZ4" s="410"/>
      <c r="EA4" s="410"/>
      <c r="EB4" s="410"/>
      <c r="EC4" s="410"/>
      <c r="ED4" s="410"/>
      <c r="EE4" s="410"/>
      <c r="EF4" s="410"/>
      <c r="EG4" s="410"/>
      <c r="EH4" s="410"/>
      <c r="EI4" s="410"/>
      <c r="EJ4" s="410"/>
      <c r="EK4" s="410"/>
      <c r="EL4" s="410"/>
      <c r="EM4" s="410"/>
      <c r="EN4" s="410"/>
      <c r="EO4" s="410"/>
      <c r="EP4" s="410"/>
      <c r="EQ4" s="410"/>
      <c r="ER4" s="410"/>
      <c r="ES4" s="410"/>
      <c r="ET4" s="410"/>
      <c r="EU4" s="410"/>
    </row>
    <row r="5" spans="2:151" s="412" customFormat="1" ht="6" customHeight="1" x14ac:dyDescent="0.25">
      <c r="C5" s="413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10"/>
      <c r="BG5" s="410"/>
      <c r="BH5" s="410"/>
      <c r="BI5" s="410"/>
      <c r="BJ5" s="410"/>
      <c r="BK5" s="410"/>
      <c r="BL5" s="410"/>
      <c r="BM5" s="410"/>
      <c r="BN5" s="410"/>
      <c r="BO5" s="410"/>
      <c r="BP5" s="410"/>
      <c r="BQ5" s="410"/>
      <c r="BR5" s="410"/>
      <c r="BS5" s="410"/>
      <c r="BT5" s="410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410"/>
      <c r="CP5" s="410"/>
      <c r="CQ5" s="410"/>
      <c r="CR5" s="410"/>
      <c r="CS5" s="410"/>
      <c r="CT5" s="410"/>
      <c r="CU5" s="410"/>
      <c r="CV5" s="410"/>
      <c r="CW5" s="410"/>
      <c r="CX5" s="410"/>
      <c r="CY5" s="410"/>
      <c r="CZ5" s="410"/>
      <c r="DA5" s="410"/>
      <c r="DB5" s="410"/>
      <c r="DC5" s="410"/>
      <c r="DD5" s="410"/>
      <c r="DE5" s="410"/>
      <c r="DF5" s="410"/>
      <c r="DG5" s="410"/>
      <c r="DH5" s="410"/>
      <c r="DI5" s="410"/>
      <c r="DJ5" s="410"/>
      <c r="DK5" s="410"/>
      <c r="DL5" s="410"/>
      <c r="DM5" s="410"/>
      <c r="DN5" s="410"/>
      <c r="DO5" s="410"/>
      <c r="DP5" s="410"/>
      <c r="DQ5" s="410"/>
      <c r="DR5" s="410"/>
      <c r="DS5" s="410"/>
      <c r="DT5" s="410"/>
      <c r="DU5" s="410"/>
      <c r="DV5" s="410"/>
      <c r="DW5" s="410"/>
      <c r="DX5" s="410"/>
      <c r="DY5" s="410"/>
      <c r="DZ5" s="410"/>
      <c r="EA5" s="410"/>
      <c r="EB5" s="410"/>
      <c r="EC5" s="410"/>
      <c r="ED5" s="410"/>
      <c r="EE5" s="410"/>
      <c r="EF5" s="410"/>
      <c r="EG5" s="410"/>
      <c r="EH5" s="410"/>
      <c r="EI5" s="410"/>
      <c r="EJ5" s="410"/>
      <c r="EK5" s="410"/>
      <c r="EL5" s="410"/>
      <c r="EM5" s="410"/>
      <c r="EN5" s="410"/>
      <c r="EO5" s="410"/>
      <c r="EP5" s="410"/>
      <c r="EQ5" s="410"/>
      <c r="ER5" s="410"/>
      <c r="ES5" s="410"/>
      <c r="ET5" s="410"/>
      <c r="EU5" s="410"/>
    </row>
    <row r="6" spans="2:151" ht="15.75" x14ac:dyDescent="0.25">
      <c r="B6" s="416" t="s">
        <v>436</v>
      </c>
      <c r="C6" s="417"/>
      <c r="D6" s="418"/>
      <c r="E6" s="419"/>
      <c r="F6" s="419"/>
      <c r="G6" s="419"/>
      <c r="H6" s="419"/>
      <c r="I6" s="419"/>
      <c r="J6" s="419"/>
      <c r="K6" s="419"/>
      <c r="L6" s="419"/>
      <c r="M6" s="420"/>
      <c r="N6" s="421"/>
      <c r="O6" s="421"/>
      <c r="P6" s="421"/>
      <c r="Q6" s="417"/>
    </row>
    <row r="7" spans="2:151" ht="24" thickBot="1" x14ac:dyDescent="0.4">
      <c r="B7" s="202"/>
    </row>
    <row r="8" spans="2:151" s="426" customFormat="1" ht="15.75" x14ac:dyDescent="0.2">
      <c r="B8" s="422" t="s">
        <v>5</v>
      </c>
      <c r="C8" s="423" t="s">
        <v>437</v>
      </c>
      <c r="D8" s="424" t="s">
        <v>6</v>
      </c>
      <c r="E8" s="425" t="s">
        <v>7</v>
      </c>
      <c r="F8" s="425" t="s">
        <v>8</v>
      </c>
      <c r="G8" s="424" t="s">
        <v>30</v>
      </c>
      <c r="H8" s="425" t="s">
        <v>278</v>
      </c>
      <c r="I8" s="425" t="s">
        <v>279</v>
      </c>
      <c r="J8" s="425" t="s">
        <v>280</v>
      </c>
      <c r="K8" s="425" t="s">
        <v>281</v>
      </c>
      <c r="L8" s="425" t="s">
        <v>282</v>
      </c>
      <c r="M8" s="425" t="s">
        <v>464</v>
      </c>
      <c r="N8" s="425" t="s">
        <v>465</v>
      </c>
      <c r="O8" s="425" t="s">
        <v>283</v>
      </c>
      <c r="P8" s="425" t="s">
        <v>1</v>
      </c>
      <c r="Q8" s="425" t="s">
        <v>284</v>
      </c>
      <c r="S8" s="427" t="s">
        <v>285</v>
      </c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 t="s">
        <v>286</v>
      </c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 t="s">
        <v>287</v>
      </c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 t="s">
        <v>288</v>
      </c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 t="s">
        <v>31</v>
      </c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 t="s">
        <v>289</v>
      </c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428" t="s">
        <v>290</v>
      </c>
      <c r="CN8" s="428"/>
      <c r="CO8" s="428"/>
      <c r="CP8" s="428"/>
      <c r="CQ8" s="428"/>
      <c r="CR8" s="428"/>
      <c r="CS8" s="428"/>
      <c r="CT8" s="428"/>
      <c r="CU8" s="428"/>
      <c r="CV8" s="428"/>
      <c r="CW8" s="428"/>
      <c r="CX8" s="428"/>
      <c r="CY8" s="428" t="s">
        <v>291</v>
      </c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 t="s">
        <v>32</v>
      </c>
      <c r="DL8" s="428"/>
      <c r="DM8" s="428"/>
      <c r="DN8" s="428"/>
      <c r="DO8" s="428"/>
      <c r="DP8" s="428"/>
      <c r="DQ8" s="428"/>
      <c r="DR8" s="428"/>
      <c r="DS8" s="428"/>
      <c r="DT8" s="428"/>
      <c r="DU8" s="428"/>
      <c r="DV8" s="428"/>
      <c r="DW8" s="428" t="s">
        <v>292</v>
      </c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 t="s">
        <v>293</v>
      </c>
      <c r="EJ8" s="428"/>
      <c r="EK8" s="428"/>
      <c r="EL8" s="428"/>
      <c r="EM8" s="428"/>
      <c r="EN8" s="428"/>
      <c r="EO8" s="428"/>
      <c r="EP8" s="428"/>
      <c r="EQ8" s="428"/>
      <c r="ER8" s="428"/>
      <c r="ES8" s="428"/>
      <c r="ET8" s="428"/>
      <c r="EU8" s="428" t="s">
        <v>294</v>
      </c>
    </row>
    <row r="9" spans="2:151" s="426" customFormat="1" ht="16.5" customHeight="1" thickBot="1" x14ac:dyDescent="0.25">
      <c r="B9" s="429" t="s">
        <v>295</v>
      </c>
      <c r="C9" s="429" t="s">
        <v>5</v>
      </c>
      <c r="D9" s="430" t="s">
        <v>9</v>
      </c>
      <c r="E9" s="431" t="s">
        <v>296</v>
      </c>
      <c r="F9" s="431" t="s">
        <v>297</v>
      </c>
      <c r="G9" s="430" t="s">
        <v>298</v>
      </c>
      <c r="H9" s="431" t="s">
        <v>299</v>
      </c>
      <c r="I9" s="431" t="s">
        <v>300</v>
      </c>
      <c r="J9" s="432"/>
      <c r="K9" s="432"/>
      <c r="L9" s="433"/>
      <c r="M9" s="432"/>
      <c r="N9" s="432"/>
      <c r="O9" s="462"/>
      <c r="P9" s="464"/>
      <c r="Q9" s="463" t="s">
        <v>4</v>
      </c>
      <c r="S9" s="427" t="s">
        <v>301</v>
      </c>
      <c r="T9" s="434" t="s">
        <v>302</v>
      </c>
      <c r="U9" s="434" t="s">
        <v>303</v>
      </c>
      <c r="V9" s="434" t="s">
        <v>304</v>
      </c>
      <c r="W9" s="434" t="s">
        <v>305</v>
      </c>
      <c r="X9" s="434" t="s">
        <v>306</v>
      </c>
      <c r="Y9" s="434" t="s">
        <v>307</v>
      </c>
      <c r="Z9" s="434" t="s">
        <v>308</v>
      </c>
      <c r="AA9" s="434" t="s">
        <v>309</v>
      </c>
      <c r="AB9" s="434" t="s">
        <v>310</v>
      </c>
      <c r="AC9" s="434" t="s">
        <v>311</v>
      </c>
      <c r="AD9" s="434" t="s">
        <v>312</v>
      </c>
      <c r="AE9" s="434" t="s">
        <v>313</v>
      </c>
      <c r="AF9" s="434" t="s">
        <v>314</v>
      </c>
      <c r="AG9" s="434" t="s">
        <v>315</v>
      </c>
      <c r="AH9" s="434" t="s">
        <v>316</v>
      </c>
      <c r="AI9" s="434" t="s">
        <v>317</v>
      </c>
      <c r="AJ9" s="434" t="s">
        <v>318</v>
      </c>
      <c r="AK9" s="434" t="s">
        <v>319</v>
      </c>
      <c r="AL9" s="434" t="s">
        <v>320</v>
      </c>
      <c r="AM9" s="434" t="s">
        <v>321</v>
      </c>
      <c r="AN9" s="434" t="s">
        <v>322</v>
      </c>
      <c r="AO9" s="434" t="s">
        <v>323</v>
      </c>
      <c r="AP9" s="434" t="s">
        <v>324</v>
      </c>
      <c r="AQ9" s="434" t="s">
        <v>325</v>
      </c>
      <c r="AR9" s="434" t="s">
        <v>326</v>
      </c>
      <c r="AS9" s="434" t="s">
        <v>327</v>
      </c>
      <c r="AT9" s="434" t="s">
        <v>328</v>
      </c>
      <c r="AU9" s="434" t="s">
        <v>329</v>
      </c>
      <c r="AV9" s="434" t="s">
        <v>330</v>
      </c>
      <c r="AW9" s="434" t="s">
        <v>331</v>
      </c>
      <c r="AX9" s="434" t="s">
        <v>332</v>
      </c>
      <c r="AY9" s="434" t="s">
        <v>333</v>
      </c>
      <c r="AZ9" s="434" t="s">
        <v>334</v>
      </c>
      <c r="BA9" s="434" t="s">
        <v>335</v>
      </c>
      <c r="BB9" s="434" t="s">
        <v>336</v>
      </c>
      <c r="BC9" s="434" t="s">
        <v>337</v>
      </c>
      <c r="BD9" s="434" t="s">
        <v>338</v>
      </c>
      <c r="BE9" s="434" t="s">
        <v>339</v>
      </c>
      <c r="BF9" s="434" t="s">
        <v>340</v>
      </c>
      <c r="BG9" s="434" t="s">
        <v>341</v>
      </c>
      <c r="BH9" s="434" t="s">
        <v>342</v>
      </c>
      <c r="BI9" s="434" t="s">
        <v>343</v>
      </c>
      <c r="BJ9" s="434" t="s">
        <v>344</v>
      </c>
      <c r="BK9" s="434" t="s">
        <v>345</v>
      </c>
      <c r="BL9" s="434" t="s">
        <v>346</v>
      </c>
      <c r="BM9" s="434" t="s">
        <v>347</v>
      </c>
      <c r="BN9" s="434" t="s">
        <v>348</v>
      </c>
      <c r="BO9" s="434" t="s">
        <v>349</v>
      </c>
      <c r="BP9" s="434" t="s">
        <v>350</v>
      </c>
      <c r="BQ9" s="434" t="s">
        <v>351</v>
      </c>
      <c r="BR9" s="434" t="s">
        <v>352</v>
      </c>
      <c r="BS9" s="434" t="s">
        <v>353</v>
      </c>
      <c r="BT9" s="434" t="s">
        <v>354</v>
      </c>
      <c r="BU9" s="434" t="s">
        <v>355</v>
      </c>
      <c r="BV9" s="434" t="s">
        <v>356</v>
      </c>
      <c r="BW9" s="434" t="s">
        <v>357</v>
      </c>
      <c r="BX9" s="434" t="s">
        <v>358</v>
      </c>
      <c r="BY9" s="434" t="s">
        <v>359</v>
      </c>
      <c r="BZ9" s="434" t="s">
        <v>360</v>
      </c>
      <c r="CA9" s="434" t="s">
        <v>361</v>
      </c>
      <c r="CB9" s="434" t="s">
        <v>362</v>
      </c>
      <c r="CC9" s="434" t="s">
        <v>363</v>
      </c>
      <c r="CD9" s="434" t="s">
        <v>364</v>
      </c>
      <c r="CE9" s="434" t="s">
        <v>365</v>
      </c>
      <c r="CF9" s="434" t="s">
        <v>366</v>
      </c>
      <c r="CG9" s="434" t="s">
        <v>367</v>
      </c>
      <c r="CH9" s="434" t="s">
        <v>368</v>
      </c>
      <c r="CI9" s="434" t="s">
        <v>369</v>
      </c>
      <c r="CJ9" s="434" t="s">
        <v>370</v>
      </c>
      <c r="CK9" s="434" t="s">
        <v>371</v>
      </c>
      <c r="CL9" s="434" t="s">
        <v>372</v>
      </c>
      <c r="CM9" s="434" t="s">
        <v>373</v>
      </c>
      <c r="CN9" s="434" t="s">
        <v>374</v>
      </c>
      <c r="CO9" s="434" t="s">
        <v>375</v>
      </c>
      <c r="CP9" s="434" t="s">
        <v>376</v>
      </c>
      <c r="CQ9" s="434" t="s">
        <v>377</v>
      </c>
      <c r="CR9" s="434" t="s">
        <v>378</v>
      </c>
      <c r="CS9" s="434" t="s">
        <v>379</v>
      </c>
      <c r="CT9" s="434" t="s">
        <v>380</v>
      </c>
      <c r="CU9" s="434" t="s">
        <v>381</v>
      </c>
      <c r="CV9" s="434" t="s">
        <v>382</v>
      </c>
      <c r="CW9" s="434" t="s">
        <v>383</v>
      </c>
      <c r="CX9" s="434" t="s">
        <v>384</v>
      </c>
      <c r="CY9" s="434" t="s">
        <v>385</v>
      </c>
      <c r="CZ9" s="434" t="s">
        <v>386</v>
      </c>
      <c r="DA9" s="434" t="s">
        <v>387</v>
      </c>
      <c r="DB9" s="434" t="s">
        <v>388</v>
      </c>
      <c r="DC9" s="434" t="s">
        <v>389</v>
      </c>
      <c r="DD9" s="434" t="s">
        <v>390</v>
      </c>
      <c r="DE9" s="434" t="s">
        <v>391</v>
      </c>
      <c r="DF9" s="434" t="s">
        <v>392</v>
      </c>
      <c r="DG9" s="434" t="s">
        <v>393</v>
      </c>
      <c r="DH9" s="434" t="s">
        <v>394</v>
      </c>
      <c r="DI9" s="434" t="s">
        <v>395</v>
      </c>
      <c r="DJ9" s="434" t="s">
        <v>396</v>
      </c>
      <c r="DK9" s="434" t="s">
        <v>397</v>
      </c>
      <c r="DL9" s="434" t="s">
        <v>398</v>
      </c>
      <c r="DM9" s="434" t="s">
        <v>399</v>
      </c>
      <c r="DN9" s="434" t="s">
        <v>400</v>
      </c>
      <c r="DO9" s="434" t="s">
        <v>401</v>
      </c>
      <c r="DP9" s="434" t="s">
        <v>402</v>
      </c>
      <c r="DQ9" s="434" t="s">
        <v>403</v>
      </c>
      <c r="DR9" s="434" t="s">
        <v>404</v>
      </c>
      <c r="DS9" s="434" t="s">
        <v>405</v>
      </c>
      <c r="DT9" s="434" t="s">
        <v>406</v>
      </c>
      <c r="DU9" s="434" t="s">
        <v>407</v>
      </c>
      <c r="DV9" s="434" t="s">
        <v>408</v>
      </c>
      <c r="DW9" s="434" t="s">
        <v>409</v>
      </c>
      <c r="DX9" s="434" t="s">
        <v>410</v>
      </c>
      <c r="DY9" s="434" t="s">
        <v>411</v>
      </c>
      <c r="DZ9" s="434" t="s">
        <v>412</v>
      </c>
      <c r="EA9" s="434" t="s">
        <v>413</v>
      </c>
      <c r="EB9" s="434" t="s">
        <v>414</v>
      </c>
      <c r="EC9" s="434" t="s">
        <v>415</v>
      </c>
      <c r="ED9" s="434" t="s">
        <v>416</v>
      </c>
      <c r="EE9" s="434" t="s">
        <v>417</v>
      </c>
      <c r="EF9" s="434" t="s">
        <v>418</v>
      </c>
      <c r="EG9" s="434" t="s">
        <v>419</v>
      </c>
      <c r="EH9" s="434" t="s">
        <v>420</v>
      </c>
      <c r="EI9" s="434" t="s">
        <v>421</v>
      </c>
      <c r="EJ9" s="434" t="s">
        <v>422</v>
      </c>
      <c r="EK9" s="434" t="s">
        <v>423</v>
      </c>
      <c r="EL9" s="434" t="s">
        <v>424</v>
      </c>
      <c r="EM9" s="434" t="s">
        <v>425</v>
      </c>
      <c r="EN9" s="434" t="s">
        <v>426</v>
      </c>
      <c r="EO9" s="434" t="s">
        <v>427</v>
      </c>
      <c r="EP9" s="434" t="s">
        <v>428</v>
      </c>
      <c r="EQ9" s="434" t="s">
        <v>429</v>
      </c>
      <c r="ER9" s="434" t="s">
        <v>430</v>
      </c>
      <c r="ES9" s="434" t="s">
        <v>431</v>
      </c>
      <c r="ET9" s="434" t="s">
        <v>432</v>
      </c>
      <c r="EU9" s="434" t="s">
        <v>433</v>
      </c>
    </row>
    <row r="10" spans="2:151" s="426" customFormat="1" ht="6" customHeight="1" x14ac:dyDescent="0.2"/>
    <row r="11" spans="2:151" ht="15" customHeight="1" x14ac:dyDescent="0.25">
      <c r="B11" s="136" t="s">
        <v>112</v>
      </c>
      <c r="C11" s="137" t="s">
        <v>113</v>
      </c>
      <c r="D11" s="435">
        <v>1</v>
      </c>
      <c r="E11" s="436">
        <v>4</v>
      </c>
      <c r="F11" s="437">
        <f>'Maq Amort'!AA4</f>
        <v>5251.7188751608919</v>
      </c>
      <c r="G11" s="438">
        <f>D11*F11</f>
        <v>5251.7188751608919</v>
      </c>
      <c r="H11" s="439">
        <f>IF(G11=0,0,G11/E11)</f>
        <v>1312.929718790223</v>
      </c>
      <c r="I11" s="460"/>
      <c r="J11" s="440">
        <f>I11*H11</f>
        <v>0</v>
      </c>
      <c r="K11" s="461"/>
      <c r="L11" s="438">
        <f>H11+J11+K11</f>
        <v>1312.929718790223</v>
      </c>
      <c r="M11" s="520"/>
      <c r="N11" s="520"/>
      <c r="O11" s="441">
        <f>L11+(L11*M11)+(L11*N11)</f>
        <v>1312.929718790223</v>
      </c>
      <c r="P11" s="437">
        <f>O11*($P$9)</f>
        <v>0</v>
      </c>
      <c r="Q11" s="442" t="str">
        <f>IF($P$9="","",O11*(1+$P$9))</f>
        <v/>
      </c>
      <c r="R11" s="409"/>
      <c r="S11" s="443" t="str">
        <f>B11</f>
        <v>Mini tractor segadora desbrossadora per grans superfícies de prat</v>
      </c>
      <c r="T11" s="444">
        <f>L11*E11-(L11/12)</f>
        <v>5142.3080652617064</v>
      </c>
      <c r="U11" s="444">
        <f>IF(T11&lt;1,0,T11-($L11/12))</f>
        <v>5032.8972553625208</v>
      </c>
      <c r="V11" s="444">
        <f t="shared" ref="V11:BO11" si="0">IF(U11&lt;1,0,U11-($L11/12))</f>
        <v>4923.4864454633353</v>
      </c>
      <c r="W11" s="444">
        <f t="shared" si="0"/>
        <v>4814.0756355641497</v>
      </c>
      <c r="X11" s="444">
        <f t="shared" si="0"/>
        <v>4704.6648256649642</v>
      </c>
      <c r="Y11" s="444">
        <f t="shared" si="0"/>
        <v>4595.2540157657786</v>
      </c>
      <c r="Z11" s="444">
        <f t="shared" si="0"/>
        <v>4485.8432058665931</v>
      </c>
      <c r="AA11" s="444">
        <f t="shared" si="0"/>
        <v>4376.4323959674075</v>
      </c>
      <c r="AB11" s="444">
        <f t="shared" si="0"/>
        <v>4267.0215860682219</v>
      </c>
      <c r="AC11" s="444">
        <f t="shared" si="0"/>
        <v>4157.6107761690364</v>
      </c>
      <c r="AD11" s="444">
        <f t="shared" si="0"/>
        <v>4048.1999662698513</v>
      </c>
      <c r="AE11" s="444">
        <f t="shared" si="0"/>
        <v>3938.7891563706662</v>
      </c>
      <c r="AF11" s="444">
        <f t="shared" si="0"/>
        <v>3829.3783464714811</v>
      </c>
      <c r="AG11" s="444">
        <f t="shared" si="0"/>
        <v>3719.967536572296</v>
      </c>
      <c r="AH11" s="444">
        <f t="shared" si="0"/>
        <v>3610.5567266731109</v>
      </c>
      <c r="AI11" s="444">
        <f t="shared" si="0"/>
        <v>3501.1459167739258</v>
      </c>
      <c r="AJ11" s="444">
        <f t="shared" si="0"/>
        <v>3391.7351068747407</v>
      </c>
      <c r="AK11" s="444">
        <f t="shared" si="0"/>
        <v>3282.3242969755556</v>
      </c>
      <c r="AL11" s="444">
        <f t="shared" si="0"/>
        <v>3172.9134870763705</v>
      </c>
      <c r="AM11" s="444">
        <f t="shared" si="0"/>
        <v>3063.5026771771854</v>
      </c>
      <c r="AN11" s="444">
        <f t="shared" si="0"/>
        <v>2954.0918672780003</v>
      </c>
      <c r="AO11" s="444">
        <f t="shared" si="0"/>
        <v>2844.6810573788152</v>
      </c>
      <c r="AP11" s="444">
        <f t="shared" si="0"/>
        <v>2735.2702474796301</v>
      </c>
      <c r="AQ11" s="444">
        <f t="shared" si="0"/>
        <v>2625.859437580445</v>
      </c>
      <c r="AR11" s="444">
        <f t="shared" si="0"/>
        <v>2516.4486276812599</v>
      </c>
      <c r="AS11" s="444">
        <f t="shared" si="0"/>
        <v>2407.0378177820749</v>
      </c>
      <c r="AT11" s="444">
        <f t="shared" si="0"/>
        <v>2297.6270078828898</v>
      </c>
      <c r="AU11" s="444">
        <f t="shared" si="0"/>
        <v>2188.2161979837047</v>
      </c>
      <c r="AV11" s="444">
        <f t="shared" si="0"/>
        <v>2078.8053880845196</v>
      </c>
      <c r="AW11" s="444">
        <f t="shared" si="0"/>
        <v>1969.3945781853342</v>
      </c>
      <c r="AX11" s="444">
        <f t="shared" si="0"/>
        <v>1859.9837682861489</v>
      </c>
      <c r="AY11" s="444">
        <f t="shared" si="0"/>
        <v>1750.5729583869636</v>
      </c>
      <c r="AZ11" s="444">
        <f t="shared" si="0"/>
        <v>1641.1621484877783</v>
      </c>
      <c r="BA11" s="444">
        <f t="shared" si="0"/>
        <v>1531.7513385885929</v>
      </c>
      <c r="BB11" s="444">
        <f t="shared" si="0"/>
        <v>1422.3405286894076</v>
      </c>
      <c r="BC11" s="444">
        <f t="shared" si="0"/>
        <v>1312.9297187902223</v>
      </c>
      <c r="BD11" s="444">
        <f t="shared" si="0"/>
        <v>1203.518908891037</v>
      </c>
      <c r="BE11" s="444">
        <f t="shared" si="0"/>
        <v>1094.1080989918516</v>
      </c>
      <c r="BF11" s="444">
        <f t="shared" si="0"/>
        <v>984.69728909266644</v>
      </c>
      <c r="BG11" s="444">
        <f t="shared" si="0"/>
        <v>875.28647919348123</v>
      </c>
      <c r="BH11" s="444">
        <f t="shared" si="0"/>
        <v>765.87566929429602</v>
      </c>
      <c r="BI11" s="444">
        <f t="shared" si="0"/>
        <v>656.46485939511081</v>
      </c>
      <c r="BJ11" s="444">
        <f t="shared" si="0"/>
        <v>547.0540494959256</v>
      </c>
      <c r="BK11" s="444">
        <f t="shared" si="0"/>
        <v>437.64323959674033</v>
      </c>
      <c r="BL11" s="444">
        <f t="shared" si="0"/>
        <v>328.23242969755506</v>
      </c>
      <c r="BM11" s="444">
        <f t="shared" si="0"/>
        <v>218.8216197983698</v>
      </c>
      <c r="BN11" s="444">
        <f t="shared" si="0"/>
        <v>109.41080989918454</v>
      </c>
      <c r="BO11" s="444">
        <f t="shared" si="0"/>
        <v>-7.1054273576010019E-13</v>
      </c>
      <c r="BP11" s="444">
        <f t="shared" ref="BP11" si="1">IF(BO11&lt;1,0,BO11+(BO11*($I11/12))-($L11/12))</f>
        <v>0</v>
      </c>
      <c r="BQ11" s="444">
        <f t="shared" ref="BQ11:CF11" si="2">IF(BP11&lt;1,0,BP11+(BP11*($I11/12))-($L11/12))</f>
        <v>0</v>
      </c>
      <c r="BR11" s="444">
        <f t="shared" si="2"/>
        <v>0</v>
      </c>
      <c r="BS11" s="444">
        <f t="shared" si="2"/>
        <v>0</v>
      </c>
      <c r="BT11" s="444">
        <f t="shared" si="2"/>
        <v>0</v>
      </c>
      <c r="BU11" s="444">
        <f t="shared" si="2"/>
        <v>0</v>
      </c>
      <c r="BV11" s="444">
        <f t="shared" si="2"/>
        <v>0</v>
      </c>
      <c r="BW11" s="444">
        <f t="shared" si="2"/>
        <v>0</v>
      </c>
      <c r="BX11" s="444">
        <f t="shared" si="2"/>
        <v>0</v>
      </c>
      <c r="BY11" s="444">
        <f t="shared" si="2"/>
        <v>0</v>
      </c>
      <c r="BZ11" s="444">
        <f t="shared" si="2"/>
        <v>0</v>
      </c>
      <c r="CA11" s="444">
        <f t="shared" si="2"/>
        <v>0</v>
      </c>
      <c r="CB11" s="444">
        <f t="shared" si="2"/>
        <v>0</v>
      </c>
      <c r="CC11" s="444">
        <f t="shared" si="2"/>
        <v>0</v>
      </c>
      <c r="CD11" s="444">
        <f t="shared" si="2"/>
        <v>0</v>
      </c>
      <c r="CE11" s="444">
        <f t="shared" si="2"/>
        <v>0</v>
      </c>
      <c r="CF11" s="444">
        <f t="shared" si="2"/>
        <v>0</v>
      </c>
      <c r="CG11" s="444">
        <f t="shared" ref="CG11:CV11" si="3">IF(CF11&lt;1,0,CF11+(CF11*($I11/12))-($L11/12))</f>
        <v>0</v>
      </c>
      <c r="CH11" s="444">
        <f t="shared" si="3"/>
        <v>0</v>
      </c>
      <c r="CI11" s="444">
        <f t="shared" si="3"/>
        <v>0</v>
      </c>
      <c r="CJ11" s="444">
        <f t="shared" si="3"/>
        <v>0</v>
      </c>
      <c r="CK11" s="444">
        <f t="shared" si="3"/>
        <v>0</v>
      </c>
      <c r="CL11" s="444">
        <f t="shared" si="3"/>
        <v>0</v>
      </c>
      <c r="CM11" s="444">
        <f t="shared" si="3"/>
        <v>0</v>
      </c>
      <c r="CN11" s="444">
        <f t="shared" si="3"/>
        <v>0</v>
      </c>
      <c r="CO11" s="444">
        <f t="shared" si="3"/>
        <v>0</v>
      </c>
      <c r="CP11" s="444">
        <f t="shared" si="3"/>
        <v>0</v>
      </c>
      <c r="CQ11" s="444">
        <f t="shared" si="3"/>
        <v>0</v>
      </c>
      <c r="CR11" s="444">
        <f t="shared" si="3"/>
        <v>0</v>
      </c>
      <c r="CS11" s="444">
        <f t="shared" si="3"/>
        <v>0</v>
      </c>
      <c r="CT11" s="444">
        <f t="shared" si="3"/>
        <v>0</v>
      </c>
      <c r="CU11" s="444">
        <f t="shared" si="3"/>
        <v>0</v>
      </c>
      <c r="CV11" s="444">
        <f t="shared" si="3"/>
        <v>0</v>
      </c>
      <c r="CW11" s="444">
        <f t="shared" ref="CW11:DL11" si="4">IF(CV11&lt;1,0,CV11+(CV11*($I11/12))-($L11/12))</f>
        <v>0</v>
      </c>
      <c r="CX11" s="444">
        <f t="shared" si="4"/>
        <v>0</v>
      </c>
      <c r="CY11" s="444">
        <f t="shared" si="4"/>
        <v>0</v>
      </c>
      <c r="CZ11" s="444">
        <f t="shared" si="4"/>
        <v>0</v>
      </c>
      <c r="DA11" s="444">
        <f t="shared" si="4"/>
        <v>0</v>
      </c>
      <c r="DB11" s="444">
        <f t="shared" si="4"/>
        <v>0</v>
      </c>
      <c r="DC11" s="444">
        <f t="shared" si="4"/>
        <v>0</v>
      </c>
      <c r="DD11" s="444">
        <f t="shared" si="4"/>
        <v>0</v>
      </c>
      <c r="DE11" s="444">
        <f t="shared" si="4"/>
        <v>0</v>
      </c>
      <c r="DF11" s="444">
        <f t="shared" si="4"/>
        <v>0</v>
      </c>
      <c r="DG11" s="444">
        <f t="shared" si="4"/>
        <v>0</v>
      </c>
      <c r="DH11" s="444">
        <f t="shared" si="4"/>
        <v>0</v>
      </c>
      <c r="DI11" s="444">
        <f t="shared" si="4"/>
        <v>0</v>
      </c>
      <c r="DJ11" s="444">
        <f t="shared" si="4"/>
        <v>0</v>
      </c>
      <c r="DK11" s="444">
        <f t="shared" si="4"/>
        <v>0</v>
      </c>
      <c r="DL11" s="444">
        <f t="shared" si="4"/>
        <v>0</v>
      </c>
      <c r="DM11" s="444">
        <f t="shared" ref="DM11:EB11" si="5">IF(DL11&lt;1,0,DL11+(DL11*($I11/12))-($L11/12))</f>
        <v>0</v>
      </c>
      <c r="DN11" s="444">
        <f t="shared" si="5"/>
        <v>0</v>
      </c>
      <c r="DO11" s="444">
        <f t="shared" si="5"/>
        <v>0</v>
      </c>
      <c r="DP11" s="444">
        <f t="shared" si="5"/>
        <v>0</v>
      </c>
      <c r="DQ11" s="444">
        <f t="shared" si="5"/>
        <v>0</v>
      </c>
      <c r="DR11" s="444">
        <f t="shared" si="5"/>
        <v>0</v>
      </c>
      <c r="DS11" s="444">
        <f t="shared" si="5"/>
        <v>0</v>
      </c>
      <c r="DT11" s="444">
        <f t="shared" si="5"/>
        <v>0</v>
      </c>
      <c r="DU11" s="444">
        <f t="shared" si="5"/>
        <v>0</v>
      </c>
      <c r="DV11" s="444">
        <f t="shared" si="5"/>
        <v>0</v>
      </c>
      <c r="DW11" s="444">
        <f t="shared" si="5"/>
        <v>0</v>
      </c>
      <c r="DX11" s="444">
        <f t="shared" si="5"/>
        <v>0</v>
      </c>
      <c r="DY11" s="444">
        <f t="shared" si="5"/>
        <v>0</v>
      </c>
      <c r="DZ11" s="444">
        <f t="shared" si="5"/>
        <v>0</v>
      </c>
      <c r="EA11" s="444">
        <f t="shared" si="5"/>
        <v>0</v>
      </c>
      <c r="EB11" s="444">
        <f t="shared" si="5"/>
        <v>0</v>
      </c>
      <c r="EC11" s="444">
        <f t="shared" ref="EC11:ER11" si="6">IF(EB11&lt;1,0,EB11+(EB11*($I11/12))-($L11/12))</f>
        <v>0</v>
      </c>
      <c r="ED11" s="444">
        <f t="shared" si="6"/>
        <v>0</v>
      </c>
      <c r="EE11" s="444">
        <f t="shared" si="6"/>
        <v>0</v>
      </c>
      <c r="EF11" s="444">
        <f t="shared" si="6"/>
        <v>0</v>
      </c>
      <c r="EG11" s="444">
        <f t="shared" si="6"/>
        <v>0</v>
      </c>
      <c r="EH11" s="444">
        <f t="shared" si="6"/>
        <v>0</v>
      </c>
      <c r="EI11" s="444">
        <f t="shared" si="6"/>
        <v>0</v>
      </c>
      <c r="EJ11" s="444">
        <f t="shared" si="6"/>
        <v>0</v>
      </c>
      <c r="EK11" s="444">
        <f t="shared" si="6"/>
        <v>0</v>
      </c>
      <c r="EL11" s="444">
        <f t="shared" si="6"/>
        <v>0</v>
      </c>
      <c r="EM11" s="444">
        <f t="shared" si="6"/>
        <v>0</v>
      </c>
      <c r="EN11" s="444">
        <f t="shared" si="6"/>
        <v>0</v>
      </c>
      <c r="EO11" s="444">
        <f t="shared" si="6"/>
        <v>0</v>
      </c>
      <c r="EP11" s="444">
        <f t="shared" si="6"/>
        <v>0</v>
      </c>
      <c r="EQ11" s="444">
        <f t="shared" si="6"/>
        <v>0</v>
      </c>
      <c r="ER11" s="444">
        <f t="shared" si="6"/>
        <v>0</v>
      </c>
      <c r="ES11" s="444">
        <f t="shared" ref="ES11:EU11" si="7">IF(ER11&lt;1,0,ER11+(ER11*($I11/12))-($L11/12))</f>
        <v>0</v>
      </c>
      <c r="ET11" s="444">
        <f t="shared" si="7"/>
        <v>0</v>
      </c>
      <c r="EU11" s="444">
        <f t="shared" si="7"/>
        <v>0</v>
      </c>
    </row>
    <row r="12" spans="2:151" x14ac:dyDescent="0.25">
      <c r="B12" s="148" t="s">
        <v>94</v>
      </c>
      <c r="C12" s="149" t="s">
        <v>119</v>
      </c>
      <c r="D12" s="435">
        <v>1</v>
      </c>
      <c r="E12" s="436">
        <v>4</v>
      </c>
      <c r="F12" s="437">
        <f>'Maq Amort'!AA5</f>
        <v>10786.78183370264</v>
      </c>
      <c r="G12" s="438">
        <f t="shared" ref="G12:G23" si="8">D12*F12</f>
        <v>10786.78183370264</v>
      </c>
      <c r="H12" s="439">
        <f t="shared" ref="H12:H18" si="9">IF(G12=0,0,G12/E12)</f>
        <v>2696.69545842566</v>
      </c>
      <c r="I12" s="460"/>
      <c r="J12" s="440">
        <f>I12*H12</f>
        <v>0</v>
      </c>
      <c r="K12" s="461"/>
      <c r="L12" s="438">
        <f t="shared" ref="L12:L20" si="10">H12+J12+K12</f>
        <v>2696.69545842566</v>
      </c>
      <c r="M12" s="520"/>
      <c r="N12" s="520"/>
      <c r="O12" s="441">
        <f t="shared" ref="O12:O19" si="11">L12+(L12*M12)+(L12*N12)</f>
        <v>2696.69545842566</v>
      </c>
      <c r="P12" s="437">
        <f t="shared" ref="P12:P23" si="12">O12*($P$9)</f>
        <v>0</v>
      </c>
      <c r="Q12" s="442" t="str">
        <f t="shared" ref="Q12:Q23" si="13">IF($P$9="","",O12*(1+$P$9))</f>
        <v/>
      </c>
      <c r="R12" s="409"/>
      <c r="S12" s="443" t="str">
        <f t="shared" ref="S12:S23" si="14">B12</f>
        <v>Camió caixa oberta doble cabina volquet</v>
      </c>
      <c r="T12" s="444">
        <f t="shared" ref="T12:T23" si="15">L12*E12-(L12/12)</f>
        <v>10562.057212167168</v>
      </c>
      <c r="U12" s="444">
        <f t="shared" ref="U12:BO12" si="16">IF(T12&lt;1,0,T12-($L12/12))</f>
        <v>10337.332590631697</v>
      </c>
      <c r="V12" s="444">
        <f t="shared" si="16"/>
        <v>10112.607969096225</v>
      </c>
      <c r="W12" s="444">
        <f t="shared" si="16"/>
        <v>9887.8833475607535</v>
      </c>
      <c r="X12" s="444">
        <f t="shared" si="16"/>
        <v>9663.1587260252818</v>
      </c>
      <c r="Y12" s="444">
        <f t="shared" si="16"/>
        <v>9438.4341044898101</v>
      </c>
      <c r="Z12" s="444">
        <f t="shared" si="16"/>
        <v>9213.7094829543385</v>
      </c>
      <c r="AA12" s="444">
        <f t="shared" si="16"/>
        <v>8988.9848614188668</v>
      </c>
      <c r="AB12" s="444">
        <f t="shared" si="16"/>
        <v>8764.2602398833951</v>
      </c>
      <c r="AC12" s="444">
        <f t="shared" si="16"/>
        <v>8539.5356183479234</v>
      </c>
      <c r="AD12" s="444">
        <f t="shared" si="16"/>
        <v>8314.8109968124518</v>
      </c>
      <c r="AE12" s="444">
        <f t="shared" si="16"/>
        <v>8090.0863752769801</v>
      </c>
      <c r="AF12" s="444">
        <f t="shared" si="16"/>
        <v>7865.3617537415084</v>
      </c>
      <c r="AG12" s="444">
        <f t="shared" si="16"/>
        <v>7640.6371322060368</v>
      </c>
      <c r="AH12" s="444">
        <f t="shared" si="16"/>
        <v>7415.9125106705651</v>
      </c>
      <c r="AI12" s="444">
        <f t="shared" si="16"/>
        <v>7191.1878891350934</v>
      </c>
      <c r="AJ12" s="444">
        <f t="shared" si="16"/>
        <v>6966.4632675996218</v>
      </c>
      <c r="AK12" s="444">
        <f t="shared" si="16"/>
        <v>6741.7386460641501</v>
      </c>
      <c r="AL12" s="444">
        <f t="shared" si="16"/>
        <v>6517.0140245286784</v>
      </c>
      <c r="AM12" s="444">
        <f t="shared" si="16"/>
        <v>6292.2894029932067</v>
      </c>
      <c r="AN12" s="444">
        <f t="shared" si="16"/>
        <v>6067.5647814577351</v>
      </c>
      <c r="AO12" s="444">
        <f t="shared" si="16"/>
        <v>5842.8401599222634</v>
      </c>
      <c r="AP12" s="444">
        <f t="shared" si="16"/>
        <v>5618.1155383867917</v>
      </c>
      <c r="AQ12" s="444">
        <f t="shared" si="16"/>
        <v>5393.3909168513201</v>
      </c>
      <c r="AR12" s="444">
        <f t="shared" si="16"/>
        <v>5168.6662953158484</v>
      </c>
      <c r="AS12" s="444">
        <f t="shared" si="16"/>
        <v>4943.9416737803767</v>
      </c>
      <c r="AT12" s="444">
        <f t="shared" si="16"/>
        <v>4719.2170522449051</v>
      </c>
      <c r="AU12" s="444">
        <f t="shared" si="16"/>
        <v>4494.4924307094334</v>
      </c>
      <c r="AV12" s="444">
        <f t="shared" si="16"/>
        <v>4269.7678091739617</v>
      </c>
      <c r="AW12" s="444">
        <f t="shared" si="16"/>
        <v>4045.0431876384901</v>
      </c>
      <c r="AX12" s="444">
        <f t="shared" si="16"/>
        <v>3820.3185661030184</v>
      </c>
      <c r="AY12" s="444">
        <f t="shared" si="16"/>
        <v>3595.5939445675467</v>
      </c>
      <c r="AZ12" s="444">
        <f t="shared" si="16"/>
        <v>3370.869323032075</v>
      </c>
      <c r="BA12" s="444">
        <f t="shared" si="16"/>
        <v>3146.1447014966034</v>
      </c>
      <c r="BB12" s="444">
        <f t="shared" si="16"/>
        <v>2921.4200799611317</v>
      </c>
      <c r="BC12" s="444">
        <f t="shared" si="16"/>
        <v>2696.69545842566</v>
      </c>
      <c r="BD12" s="444">
        <f t="shared" si="16"/>
        <v>2471.9708368901884</v>
      </c>
      <c r="BE12" s="444">
        <f t="shared" si="16"/>
        <v>2247.2462153547167</v>
      </c>
      <c r="BF12" s="444">
        <f t="shared" si="16"/>
        <v>2022.521593819245</v>
      </c>
      <c r="BG12" s="444">
        <f t="shared" si="16"/>
        <v>1797.7969722837734</v>
      </c>
      <c r="BH12" s="444">
        <f t="shared" si="16"/>
        <v>1573.0723507483017</v>
      </c>
      <c r="BI12" s="444">
        <f t="shared" si="16"/>
        <v>1348.34772921283</v>
      </c>
      <c r="BJ12" s="444">
        <f t="shared" si="16"/>
        <v>1123.6231076773583</v>
      </c>
      <c r="BK12" s="444">
        <f t="shared" si="16"/>
        <v>898.89848614188668</v>
      </c>
      <c r="BL12" s="444">
        <f t="shared" si="16"/>
        <v>674.17386460641501</v>
      </c>
      <c r="BM12" s="444">
        <f t="shared" si="16"/>
        <v>449.44924307094334</v>
      </c>
      <c r="BN12" s="444">
        <f t="shared" si="16"/>
        <v>224.72462153547167</v>
      </c>
      <c r="BO12" s="444">
        <f t="shared" si="16"/>
        <v>0</v>
      </c>
      <c r="BP12" s="444">
        <f t="shared" ref="BP12:BP23" si="17">IF(BO12&lt;1,0,BO12+(BO12*($I12/12))-($L12/12))</f>
        <v>0</v>
      </c>
      <c r="BQ12" s="444">
        <f t="shared" ref="BQ12:BQ23" si="18">IF(BP12&lt;1,0,BP12+(BP12*($I12/12))-($L12/12))</f>
        <v>0</v>
      </c>
      <c r="BR12" s="444">
        <f t="shared" ref="BR12:BR23" si="19">IF(BQ12&lt;1,0,BQ12+(BQ12*($I12/12))-($L12/12))</f>
        <v>0</v>
      </c>
      <c r="BS12" s="444">
        <f t="shared" ref="BS12:BS23" si="20">IF(BR12&lt;1,0,BR12+(BR12*($I12/12))-($L12/12))</f>
        <v>0</v>
      </c>
      <c r="BT12" s="444">
        <f t="shared" ref="BT12:BT23" si="21">IF(BS12&lt;1,0,BS12+(BS12*($I12/12))-($L12/12))</f>
        <v>0</v>
      </c>
      <c r="BU12" s="444">
        <f t="shared" ref="BU12:BU23" si="22">IF(BT12&lt;1,0,BT12+(BT12*($I12/12))-($L12/12))</f>
        <v>0</v>
      </c>
      <c r="BV12" s="444">
        <f t="shared" ref="BV12:BV23" si="23">IF(BU12&lt;1,0,BU12+(BU12*($I12/12))-($L12/12))</f>
        <v>0</v>
      </c>
      <c r="BW12" s="444">
        <f t="shared" ref="BW12:BW23" si="24">IF(BV12&lt;1,0,BV12+(BV12*($I12/12))-($L12/12))</f>
        <v>0</v>
      </c>
      <c r="BX12" s="444">
        <f t="shared" ref="BX12:BX23" si="25">IF(BW12&lt;1,0,BW12+(BW12*($I12/12))-($L12/12))</f>
        <v>0</v>
      </c>
      <c r="BY12" s="444">
        <f t="shared" ref="BY12:BY23" si="26">IF(BX12&lt;1,0,BX12+(BX12*($I12/12))-($L12/12))</f>
        <v>0</v>
      </c>
      <c r="BZ12" s="444">
        <f t="shared" ref="BZ12:BZ23" si="27">IF(BY12&lt;1,0,BY12+(BY12*($I12/12))-($L12/12))</f>
        <v>0</v>
      </c>
      <c r="CA12" s="444">
        <f t="shared" ref="CA12:CA23" si="28">IF(BZ12&lt;1,0,BZ12+(BZ12*($I12/12))-($L12/12))</f>
        <v>0</v>
      </c>
      <c r="CB12" s="444">
        <f t="shared" ref="CB12:CB23" si="29">IF(CA12&lt;1,0,CA12+(CA12*($I12/12))-($L12/12))</f>
        <v>0</v>
      </c>
      <c r="CC12" s="444">
        <f t="shared" ref="CC12:CC23" si="30">IF(CB12&lt;1,0,CB12+(CB12*($I12/12))-($L12/12))</f>
        <v>0</v>
      </c>
      <c r="CD12" s="444">
        <f t="shared" ref="CD12:CD23" si="31">IF(CC12&lt;1,0,CC12+(CC12*($I12/12))-($L12/12))</f>
        <v>0</v>
      </c>
      <c r="CE12" s="444">
        <f t="shared" ref="CE12:CE23" si="32">IF(CD12&lt;1,0,CD12+(CD12*($I12/12))-($L12/12))</f>
        <v>0</v>
      </c>
      <c r="CF12" s="444">
        <f t="shared" ref="CF12:CF23" si="33">IF(CE12&lt;1,0,CE12+(CE12*($I12/12))-($L12/12))</f>
        <v>0</v>
      </c>
      <c r="CG12" s="444">
        <f t="shared" ref="CG12:CG23" si="34">IF(CF12&lt;1,0,CF12+(CF12*($I12/12))-($L12/12))</f>
        <v>0</v>
      </c>
      <c r="CH12" s="444">
        <f t="shared" ref="CH12:CH23" si="35">IF(CG12&lt;1,0,CG12+(CG12*($I12/12))-($L12/12))</f>
        <v>0</v>
      </c>
      <c r="CI12" s="444">
        <f t="shared" ref="CI12:CI23" si="36">IF(CH12&lt;1,0,CH12+(CH12*($I12/12))-($L12/12))</f>
        <v>0</v>
      </c>
      <c r="CJ12" s="444">
        <f t="shared" ref="CJ12:CJ23" si="37">IF(CI12&lt;1,0,CI12+(CI12*($I12/12))-($L12/12))</f>
        <v>0</v>
      </c>
      <c r="CK12" s="444">
        <f t="shared" ref="CK12:CK23" si="38">IF(CJ12&lt;1,0,CJ12+(CJ12*($I12/12))-($L12/12))</f>
        <v>0</v>
      </c>
      <c r="CL12" s="444">
        <f t="shared" ref="CL12:CL23" si="39">IF(CK12&lt;1,0,CK12+(CK12*($I12/12))-($L12/12))</f>
        <v>0</v>
      </c>
      <c r="CM12" s="444">
        <f t="shared" ref="CM12:CM23" si="40">IF(CL12&lt;1,0,CL12+(CL12*($I12/12))-($L12/12))</f>
        <v>0</v>
      </c>
      <c r="CN12" s="444">
        <f t="shared" ref="CN12:CN23" si="41">IF(CM12&lt;1,0,CM12+(CM12*($I12/12))-($L12/12))</f>
        <v>0</v>
      </c>
      <c r="CO12" s="444">
        <f t="shared" ref="CO12:CO23" si="42">IF(CN12&lt;1,0,CN12+(CN12*($I12/12))-($L12/12))</f>
        <v>0</v>
      </c>
      <c r="CP12" s="444">
        <f t="shared" ref="CP12:CP23" si="43">IF(CO12&lt;1,0,CO12+(CO12*($I12/12))-($L12/12))</f>
        <v>0</v>
      </c>
      <c r="CQ12" s="444">
        <f t="shared" ref="CQ12:CQ23" si="44">IF(CP12&lt;1,0,CP12+(CP12*($I12/12))-($L12/12))</f>
        <v>0</v>
      </c>
      <c r="CR12" s="444">
        <f t="shared" ref="CR12:CR23" si="45">IF(CQ12&lt;1,0,CQ12+(CQ12*($I12/12))-($L12/12))</f>
        <v>0</v>
      </c>
      <c r="CS12" s="444">
        <f t="shared" ref="CS12:CS23" si="46">IF(CR12&lt;1,0,CR12+(CR12*($I12/12))-($L12/12))</f>
        <v>0</v>
      </c>
      <c r="CT12" s="444">
        <f t="shared" ref="CT12:CT23" si="47">IF(CS12&lt;1,0,CS12+(CS12*($I12/12))-($L12/12))</f>
        <v>0</v>
      </c>
      <c r="CU12" s="444">
        <f t="shared" ref="CU12:CU23" si="48">IF(CT12&lt;1,0,CT12+(CT12*($I12/12))-($L12/12))</f>
        <v>0</v>
      </c>
      <c r="CV12" s="444">
        <f t="shared" ref="CV12:CV23" si="49">IF(CU12&lt;1,0,CU12+(CU12*($I12/12))-($L12/12))</f>
        <v>0</v>
      </c>
      <c r="CW12" s="444">
        <f t="shared" ref="CW12:CW23" si="50">IF(CV12&lt;1,0,CV12+(CV12*($I12/12))-($L12/12))</f>
        <v>0</v>
      </c>
      <c r="CX12" s="444">
        <f t="shared" ref="CX12:CX23" si="51">IF(CW12&lt;1,0,CW12+(CW12*($I12/12))-($L12/12))</f>
        <v>0</v>
      </c>
      <c r="CY12" s="444">
        <f t="shared" ref="CY12:CY23" si="52">IF(CX12&lt;1,0,CX12+(CX12*($I12/12))-($L12/12))</f>
        <v>0</v>
      </c>
      <c r="CZ12" s="444">
        <f t="shared" ref="CZ12:CZ23" si="53">IF(CY12&lt;1,0,CY12+(CY12*($I12/12))-($L12/12))</f>
        <v>0</v>
      </c>
      <c r="DA12" s="444">
        <f t="shared" ref="DA12:DA23" si="54">IF(CZ12&lt;1,0,CZ12+(CZ12*($I12/12))-($L12/12))</f>
        <v>0</v>
      </c>
      <c r="DB12" s="444">
        <f t="shared" ref="DB12:DB23" si="55">IF(DA12&lt;1,0,DA12+(DA12*($I12/12))-($L12/12))</f>
        <v>0</v>
      </c>
      <c r="DC12" s="444">
        <f t="shared" ref="DC12:DC23" si="56">IF(DB12&lt;1,0,DB12+(DB12*($I12/12))-($L12/12))</f>
        <v>0</v>
      </c>
      <c r="DD12" s="444">
        <f t="shared" ref="DD12:DD23" si="57">IF(DC12&lt;1,0,DC12+(DC12*($I12/12))-($L12/12))</f>
        <v>0</v>
      </c>
      <c r="DE12" s="444">
        <f t="shared" ref="DE12:DE23" si="58">IF(DD12&lt;1,0,DD12+(DD12*($I12/12))-($L12/12))</f>
        <v>0</v>
      </c>
      <c r="DF12" s="444">
        <f t="shared" ref="DF12:DF23" si="59">IF(DE12&lt;1,0,DE12+(DE12*($I12/12))-($L12/12))</f>
        <v>0</v>
      </c>
      <c r="DG12" s="444">
        <f t="shared" ref="DG12:DG23" si="60">IF(DF12&lt;1,0,DF12+(DF12*($I12/12))-($L12/12))</f>
        <v>0</v>
      </c>
      <c r="DH12" s="444">
        <f t="shared" ref="DH12:DH23" si="61">IF(DG12&lt;1,0,DG12+(DG12*($I12/12))-($L12/12))</f>
        <v>0</v>
      </c>
      <c r="DI12" s="444">
        <f t="shared" ref="DI12:DI23" si="62">IF(DH12&lt;1,0,DH12+(DH12*($I12/12))-($L12/12))</f>
        <v>0</v>
      </c>
      <c r="DJ12" s="444">
        <f t="shared" ref="DJ12:DJ23" si="63">IF(DI12&lt;1,0,DI12+(DI12*($I12/12))-($L12/12))</f>
        <v>0</v>
      </c>
      <c r="DK12" s="444">
        <f t="shared" ref="DK12:DK23" si="64">IF(DJ12&lt;1,0,DJ12+(DJ12*($I12/12))-($L12/12))</f>
        <v>0</v>
      </c>
      <c r="DL12" s="444">
        <f t="shared" ref="DL12:DL23" si="65">IF(DK12&lt;1,0,DK12+(DK12*($I12/12))-($L12/12))</f>
        <v>0</v>
      </c>
      <c r="DM12" s="444">
        <f t="shared" ref="DM12:DM23" si="66">IF(DL12&lt;1,0,DL12+(DL12*($I12/12))-($L12/12))</f>
        <v>0</v>
      </c>
      <c r="DN12" s="444">
        <f t="shared" ref="DN12:DN23" si="67">IF(DM12&lt;1,0,DM12+(DM12*($I12/12))-($L12/12))</f>
        <v>0</v>
      </c>
      <c r="DO12" s="444">
        <f t="shared" ref="DO12:DO23" si="68">IF(DN12&lt;1,0,DN12+(DN12*($I12/12))-($L12/12))</f>
        <v>0</v>
      </c>
      <c r="DP12" s="444">
        <f t="shared" ref="DP12:DP23" si="69">IF(DO12&lt;1,0,DO12+(DO12*($I12/12))-($L12/12))</f>
        <v>0</v>
      </c>
      <c r="DQ12" s="444">
        <f t="shared" ref="DQ12:DQ23" si="70">IF(DP12&lt;1,0,DP12+(DP12*($I12/12))-($L12/12))</f>
        <v>0</v>
      </c>
      <c r="DR12" s="444">
        <f t="shared" ref="DR12:DR23" si="71">IF(DQ12&lt;1,0,DQ12+(DQ12*($I12/12))-($L12/12))</f>
        <v>0</v>
      </c>
      <c r="DS12" s="444">
        <f t="shared" ref="DS12:DS23" si="72">IF(DR12&lt;1,0,DR12+(DR12*($I12/12))-($L12/12))</f>
        <v>0</v>
      </c>
      <c r="DT12" s="444">
        <f t="shared" ref="DT12:DT23" si="73">IF(DS12&lt;1,0,DS12+(DS12*($I12/12))-($L12/12))</f>
        <v>0</v>
      </c>
      <c r="DU12" s="444">
        <f t="shared" ref="DU12:DU23" si="74">IF(DT12&lt;1,0,DT12+(DT12*($I12/12))-($L12/12))</f>
        <v>0</v>
      </c>
      <c r="DV12" s="444">
        <f t="shared" ref="DV12:DV23" si="75">IF(DU12&lt;1,0,DU12+(DU12*($I12/12))-($L12/12))</f>
        <v>0</v>
      </c>
      <c r="DW12" s="444">
        <f t="shared" ref="DW12:DW23" si="76">IF(DV12&lt;1,0,DV12+(DV12*($I12/12))-($L12/12))</f>
        <v>0</v>
      </c>
      <c r="DX12" s="444">
        <f t="shared" ref="DX12:DX23" si="77">IF(DW12&lt;1,0,DW12+(DW12*($I12/12))-($L12/12))</f>
        <v>0</v>
      </c>
      <c r="DY12" s="444">
        <f t="shared" ref="DY12:DY23" si="78">IF(DX12&lt;1,0,DX12+(DX12*($I12/12))-($L12/12))</f>
        <v>0</v>
      </c>
      <c r="DZ12" s="444">
        <f t="shared" ref="DZ12:DZ23" si="79">IF(DY12&lt;1,0,DY12+(DY12*($I12/12))-($L12/12))</f>
        <v>0</v>
      </c>
      <c r="EA12" s="444">
        <f t="shared" ref="EA12:EA23" si="80">IF(DZ12&lt;1,0,DZ12+(DZ12*($I12/12))-($L12/12))</f>
        <v>0</v>
      </c>
      <c r="EB12" s="444">
        <f t="shared" ref="EB12:EB23" si="81">IF(EA12&lt;1,0,EA12+(EA12*($I12/12))-($L12/12))</f>
        <v>0</v>
      </c>
      <c r="EC12" s="444">
        <f t="shared" ref="EC12:EC23" si="82">IF(EB12&lt;1,0,EB12+(EB12*($I12/12))-($L12/12))</f>
        <v>0</v>
      </c>
      <c r="ED12" s="444">
        <f t="shared" ref="ED12:ED23" si="83">IF(EC12&lt;1,0,EC12+(EC12*($I12/12))-($L12/12))</f>
        <v>0</v>
      </c>
      <c r="EE12" s="444">
        <f t="shared" ref="EE12:EE23" si="84">IF(ED12&lt;1,0,ED12+(ED12*($I12/12))-($L12/12))</f>
        <v>0</v>
      </c>
      <c r="EF12" s="444">
        <f t="shared" ref="EF12:EF23" si="85">IF(EE12&lt;1,0,EE12+(EE12*($I12/12))-($L12/12))</f>
        <v>0</v>
      </c>
      <c r="EG12" s="444">
        <f t="shared" ref="EG12:EG23" si="86">IF(EF12&lt;1,0,EF12+(EF12*($I12/12))-($L12/12))</f>
        <v>0</v>
      </c>
      <c r="EH12" s="444">
        <f t="shared" ref="EH12:EH23" si="87">IF(EG12&lt;1,0,EG12+(EG12*($I12/12))-($L12/12))</f>
        <v>0</v>
      </c>
      <c r="EI12" s="444">
        <f t="shared" ref="EI12:EI23" si="88">IF(EH12&lt;1,0,EH12+(EH12*($I12/12))-($L12/12))</f>
        <v>0</v>
      </c>
      <c r="EJ12" s="444">
        <f t="shared" ref="EJ12:EJ23" si="89">IF(EI12&lt;1,0,EI12+(EI12*($I12/12))-($L12/12))</f>
        <v>0</v>
      </c>
      <c r="EK12" s="444">
        <f t="shared" ref="EK12:EK23" si="90">IF(EJ12&lt;1,0,EJ12+(EJ12*($I12/12))-($L12/12))</f>
        <v>0</v>
      </c>
      <c r="EL12" s="444">
        <f t="shared" ref="EL12:EL23" si="91">IF(EK12&lt;1,0,EK12+(EK12*($I12/12))-($L12/12))</f>
        <v>0</v>
      </c>
      <c r="EM12" s="444">
        <f t="shared" ref="EM12:EM23" si="92">IF(EL12&lt;1,0,EL12+(EL12*($I12/12))-($L12/12))</f>
        <v>0</v>
      </c>
      <c r="EN12" s="444">
        <f t="shared" ref="EN12:EN23" si="93">IF(EM12&lt;1,0,EM12+(EM12*($I12/12))-($L12/12))</f>
        <v>0</v>
      </c>
      <c r="EO12" s="444">
        <f t="shared" ref="EO12:EO23" si="94">IF(EN12&lt;1,0,EN12+(EN12*($I12/12))-($L12/12))</f>
        <v>0</v>
      </c>
      <c r="EP12" s="444">
        <f t="shared" ref="EP12:EP23" si="95">IF(EO12&lt;1,0,EO12+(EO12*($I12/12))-($L12/12))</f>
        <v>0</v>
      </c>
      <c r="EQ12" s="444">
        <f t="shared" ref="EQ12:EQ23" si="96">IF(EP12&lt;1,0,EP12+(EP12*($I12/12))-($L12/12))</f>
        <v>0</v>
      </c>
      <c r="ER12" s="444">
        <f t="shared" ref="ER12:ER23" si="97">IF(EQ12&lt;1,0,EQ12+(EQ12*($I12/12))-($L12/12))</f>
        <v>0</v>
      </c>
      <c r="ES12" s="444">
        <f t="shared" ref="ES12:ES23" si="98">IF(ER12&lt;1,0,ER12+(ER12*($I12/12))-($L12/12))</f>
        <v>0</v>
      </c>
      <c r="ET12" s="444">
        <f t="shared" ref="ET12:ET23" si="99">IF(ES12&lt;1,0,ES12+(ES12*($I12/12))-($L12/12))</f>
        <v>0</v>
      </c>
      <c r="EU12" s="444">
        <f t="shared" ref="EU12:EU23" si="100">IF(ET12&lt;1,0,ET12+(ET12*($I12/12))-($L12/12))</f>
        <v>0</v>
      </c>
    </row>
    <row r="13" spans="2:151" x14ac:dyDescent="0.25">
      <c r="B13" s="148" t="s">
        <v>95</v>
      </c>
      <c r="C13" s="149" t="s">
        <v>124</v>
      </c>
      <c r="D13" s="435">
        <v>1</v>
      </c>
      <c r="E13" s="436">
        <v>4</v>
      </c>
      <c r="F13" s="437">
        <f>'Maq Amort'!AA6</f>
        <v>8480.125901890673</v>
      </c>
      <c r="G13" s="438">
        <f t="shared" si="8"/>
        <v>8480.125901890673</v>
      </c>
      <c r="H13" s="439">
        <f t="shared" si="9"/>
        <v>2120.0314754726683</v>
      </c>
      <c r="I13" s="460"/>
      <c r="J13" s="440">
        <f t="shared" ref="J13:J19" si="101">I13*H13</f>
        <v>0</v>
      </c>
      <c r="K13" s="461"/>
      <c r="L13" s="438">
        <f t="shared" si="10"/>
        <v>2120.0314754726683</v>
      </c>
      <c r="M13" s="520"/>
      <c r="N13" s="520"/>
      <c r="O13" s="441">
        <f t="shared" si="11"/>
        <v>2120.0314754726683</v>
      </c>
      <c r="P13" s="437">
        <f t="shared" si="12"/>
        <v>0</v>
      </c>
      <c r="Q13" s="442" t="str">
        <f t="shared" si="13"/>
        <v/>
      </c>
      <c r="R13" s="409"/>
      <c r="S13" s="443" t="str">
        <f t="shared" si="14"/>
        <v>Furgoneta 6 places</v>
      </c>
      <c r="T13" s="444">
        <f t="shared" si="15"/>
        <v>8303.4566122679498</v>
      </c>
      <c r="U13" s="444">
        <f t="shared" ref="U13:BO13" si="102">IF(T13&lt;1,0,T13-($L13/12))</f>
        <v>8126.7873226452275</v>
      </c>
      <c r="V13" s="444">
        <f t="shared" si="102"/>
        <v>7950.1180330225052</v>
      </c>
      <c r="W13" s="444">
        <f t="shared" si="102"/>
        <v>7773.4487433997829</v>
      </c>
      <c r="X13" s="444">
        <f t="shared" si="102"/>
        <v>7596.7794537770606</v>
      </c>
      <c r="Y13" s="444">
        <f t="shared" si="102"/>
        <v>7420.1101641543382</v>
      </c>
      <c r="Z13" s="444">
        <f t="shared" si="102"/>
        <v>7243.4408745316159</v>
      </c>
      <c r="AA13" s="444">
        <f t="shared" si="102"/>
        <v>7066.7715849088936</v>
      </c>
      <c r="AB13" s="444">
        <f t="shared" si="102"/>
        <v>6890.1022952861713</v>
      </c>
      <c r="AC13" s="444">
        <f t="shared" si="102"/>
        <v>6713.433005663449</v>
      </c>
      <c r="AD13" s="444">
        <f t="shared" si="102"/>
        <v>6536.7637160407266</v>
      </c>
      <c r="AE13" s="444">
        <f t="shared" si="102"/>
        <v>6360.0944264180043</v>
      </c>
      <c r="AF13" s="444">
        <f t="shared" si="102"/>
        <v>6183.425136795282</v>
      </c>
      <c r="AG13" s="444">
        <f t="shared" si="102"/>
        <v>6006.7558471725597</v>
      </c>
      <c r="AH13" s="444">
        <f t="shared" si="102"/>
        <v>5830.0865575498374</v>
      </c>
      <c r="AI13" s="444">
        <f t="shared" si="102"/>
        <v>5653.4172679271151</v>
      </c>
      <c r="AJ13" s="444">
        <f t="shared" si="102"/>
        <v>5476.7479783043927</v>
      </c>
      <c r="AK13" s="444">
        <f t="shared" si="102"/>
        <v>5300.0786886816704</v>
      </c>
      <c r="AL13" s="444">
        <f t="shared" si="102"/>
        <v>5123.4093990589481</v>
      </c>
      <c r="AM13" s="444">
        <f t="shared" si="102"/>
        <v>4946.7401094362258</v>
      </c>
      <c r="AN13" s="444">
        <f t="shared" si="102"/>
        <v>4770.0708198135035</v>
      </c>
      <c r="AO13" s="444">
        <f t="shared" si="102"/>
        <v>4593.4015301907812</v>
      </c>
      <c r="AP13" s="444">
        <f t="shared" si="102"/>
        <v>4416.7322405680588</v>
      </c>
      <c r="AQ13" s="444">
        <f t="shared" si="102"/>
        <v>4240.0629509453365</v>
      </c>
      <c r="AR13" s="444">
        <f t="shared" si="102"/>
        <v>4063.3936613226142</v>
      </c>
      <c r="AS13" s="444">
        <f t="shared" si="102"/>
        <v>3886.7243716998919</v>
      </c>
      <c r="AT13" s="444">
        <f t="shared" si="102"/>
        <v>3710.0550820771696</v>
      </c>
      <c r="AU13" s="444">
        <f t="shared" si="102"/>
        <v>3533.3857924544473</v>
      </c>
      <c r="AV13" s="444">
        <f t="shared" si="102"/>
        <v>3356.7165028317249</v>
      </c>
      <c r="AW13" s="444">
        <f t="shared" si="102"/>
        <v>3180.0472132090026</v>
      </c>
      <c r="AX13" s="444">
        <f t="shared" si="102"/>
        <v>3003.3779235862803</v>
      </c>
      <c r="AY13" s="444">
        <f t="shared" si="102"/>
        <v>2826.708633963558</v>
      </c>
      <c r="AZ13" s="444">
        <f t="shared" si="102"/>
        <v>2650.0393443408357</v>
      </c>
      <c r="BA13" s="444">
        <f t="shared" si="102"/>
        <v>2473.3700547181134</v>
      </c>
      <c r="BB13" s="444">
        <f t="shared" si="102"/>
        <v>2296.700765095391</v>
      </c>
      <c r="BC13" s="444">
        <f t="shared" si="102"/>
        <v>2120.0314754726687</v>
      </c>
      <c r="BD13" s="444">
        <f t="shared" si="102"/>
        <v>1943.3621858499464</v>
      </c>
      <c r="BE13" s="444">
        <f t="shared" si="102"/>
        <v>1766.6928962272241</v>
      </c>
      <c r="BF13" s="444">
        <f t="shared" si="102"/>
        <v>1590.0236066045018</v>
      </c>
      <c r="BG13" s="444">
        <f t="shared" si="102"/>
        <v>1413.3543169817794</v>
      </c>
      <c r="BH13" s="444">
        <f t="shared" si="102"/>
        <v>1236.6850273590571</v>
      </c>
      <c r="BI13" s="444">
        <f t="shared" si="102"/>
        <v>1060.0157377363348</v>
      </c>
      <c r="BJ13" s="444">
        <f t="shared" si="102"/>
        <v>883.3464481136125</v>
      </c>
      <c r="BK13" s="444">
        <f t="shared" si="102"/>
        <v>706.67715849089018</v>
      </c>
      <c r="BL13" s="444">
        <f t="shared" si="102"/>
        <v>530.00786886816786</v>
      </c>
      <c r="BM13" s="444">
        <f t="shared" si="102"/>
        <v>353.33857924544554</v>
      </c>
      <c r="BN13" s="444">
        <f t="shared" si="102"/>
        <v>176.6692896227232</v>
      </c>
      <c r="BO13" s="444">
        <f t="shared" si="102"/>
        <v>8.5265128291212022E-13</v>
      </c>
      <c r="BP13" s="444">
        <f t="shared" si="17"/>
        <v>0</v>
      </c>
      <c r="BQ13" s="444">
        <f t="shared" si="18"/>
        <v>0</v>
      </c>
      <c r="BR13" s="444">
        <f t="shared" si="19"/>
        <v>0</v>
      </c>
      <c r="BS13" s="444">
        <f t="shared" si="20"/>
        <v>0</v>
      </c>
      <c r="BT13" s="444">
        <f t="shared" si="21"/>
        <v>0</v>
      </c>
      <c r="BU13" s="444">
        <f t="shared" si="22"/>
        <v>0</v>
      </c>
      <c r="BV13" s="444">
        <f t="shared" si="23"/>
        <v>0</v>
      </c>
      <c r="BW13" s="444">
        <f t="shared" si="24"/>
        <v>0</v>
      </c>
      <c r="BX13" s="444">
        <f t="shared" si="25"/>
        <v>0</v>
      </c>
      <c r="BY13" s="444">
        <f t="shared" si="26"/>
        <v>0</v>
      </c>
      <c r="BZ13" s="444">
        <f t="shared" si="27"/>
        <v>0</v>
      </c>
      <c r="CA13" s="444">
        <f t="shared" si="28"/>
        <v>0</v>
      </c>
      <c r="CB13" s="444">
        <f t="shared" si="29"/>
        <v>0</v>
      </c>
      <c r="CC13" s="444">
        <f t="shared" si="30"/>
        <v>0</v>
      </c>
      <c r="CD13" s="444">
        <f t="shared" si="31"/>
        <v>0</v>
      </c>
      <c r="CE13" s="444">
        <f t="shared" si="32"/>
        <v>0</v>
      </c>
      <c r="CF13" s="444">
        <f t="shared" si="33"/>
        <v>0</v>
      </c>
      <c r="CG13" s="444">
        <f t="shared" si="34"/>
        <v>0</v>
      </c>
      <c r="CH13" s="444">
        <f t="shared" si="35"/>
        <v>0</v>
      </c>
      <c r="CI13" s="444">
        <f t="shared" si="36"/>
        <v>0</v>
      </c>
      <c r="CJ13" s="444">
        <f t="shared" si="37"/>
        <v>0</v>
      </c>
      <c r="CK13" s="444">
        <f t="shared" si="38"/>
        <v>0</v>
      </c>
      <c r="CL13" s="444">
        <f t="shared" si="39"/>
        <v>0</v>
      </c>
      <c r="CM13" s="444">
        <f t="shared" si="40"/>
        <v>0</v>
      </c>
      <c r="CN13" s="444">
        <f t="shared" si="41"/>
        <v>0</v>
      </c>
      <c r="CO13" s="444">
        <f t="shared" si="42"/>
        <v>0</v>
      </c>
      <c r="CP13" s="444">
        <f t="shared" si="43"/>
        <v>0</v>
      </c>
      <c r="CQ13" s="444">
        <f t="shared" si="44"/>
        <v>0</v>
      </c>
      <c r="CR13" s="444">
        <f t="shared" si="45"/>
        <v>0</v>
      </c>
      <c r="CS13" s="444">
        <f t="shared" si="46"/>
        <v>0</v>
      </c>
      <c r="CT13" s="444">
        <f t="shared" si="47"/>
        <v>0</v>
      </c>
      <c r="CU13" s="444">
        <f t="shared" si="48"/>
        <v>0</v>
      </c>
      <c r="CV13" s="444">
        <f t="shared" si="49"/>
        <v>0</v>
      </c>
      <c r="CW13" s="444">
        <f t="shared" si="50"/>
        <v>0</v>
      </c>
      <c r="CX13" s="444">
        <f t="shared" si="51"/>
        <v>0</v>
      </c>
      <c r="CY13" s="444">
        <f t="shared" si="52"/>
        <v>0</v>
      </c>
      <c r="CZ13" s="444">
        <f t="shared" si="53"/>
        <v>0</v>
      </c>
      <c r="DA13" s="444">
        <f t="shared" si="54"/>
        <v>0</v>
      </c>
      <c r="DB13" s="444">
        <f t="shared" si="55"/>
        <v>0</v>
      </c>
      <c r="DC13" s="444">
        <f t="shared" si="56"/>
        <v>0</v>
      </c>
      <c r="DD13" s="444">
        <f t="shared" si="57"/>
        <v>0</v>
      </c>
      <c r="DE13" s="444">
        <f t="shared" si="58"/>
        <v>0</v>
      </c>
      <c r="DF13" s="444">
        <f t="shared" si="59"/>
        <v>0</v>
      </c>
      <c r="DG13" s="444">
        <f t="shared" si="60"/>
        <v>0</v>
      </c>
      <c r="DH13" s="444">
        <f t="shared" si="61"/>
        <v>0</v>
      </c>
      <c r="DI13" s="444">
        <f t="shared" si="62"/>
        <v>0</v>
      </c>
      <c r="DJ13" s="444">
        <f t="shared" si="63"/>
        <v>0</v>
      </c>
      <c r="DK13" s="444">
        <f t="shared" si="64"/>
        <v>0</v>
      </c>
      <c r="DL13" s="444">
        <f t="shared" si="65"/>
        <v>0</v>
      </c>
      <c r="DM13" s="444">
        <f t="shared" si="66"/>
        <v>0</v>
      </c>
      <c r="DN13" s="444">
        <f t="shared" si="67"/>
        <v>0</v>
      </c>
      <c r="DO13" s="444">
        <f t="shared" si="68"/>
        <v>0</v>
      </c>
      <c r="DP13" s="444">
        <f t="shared" si="69"/>
        <v>0</v>
      </c>
      <c r="DQ13" s="444">
        <f t="shared" si="70"/>
        <v>0</v>
      </c>
      <c r="DR13" s="444">
        <f t="shared" si="71"/>
        <v>0</v>
      </c>
      <c r="DS13" s="444">
        <f t="shared" si="72"/>
        <v>0</v>
      </c>
      <c r="DT13" s="444">
        <f t="shared" si="73"/>
        <v>0</v>
      </c>
      <c r="DU13" s="444">
        <f t="shared" si="74"/>
        <v>0</v>
      </c>
      <c r="DV13" s="444">
        <f t="shared" si="75"/>
        <v>0</v>
      </c>
      <c r="DW13" s="444">
        <f t="shared" si="76"/>
        <v>0</v>
      </c>
      <c r="DX13" s="444">
        <f t="shared" si="77"/>
        <v>0</v>
      </c>
      <c r="DY13" s="444">
        <f t="shared" si="78"/>
        <v>0</v>
      </c>
      <c r="DZ13" s="444">
        <f t="shared" si="79"/>
        <v>0</v>
      </c>
      <c r="EA13" s="444">
        <f t="shared" si="80"/>
        <v>0</v>
      </c>
      <c r="EB13" s="444">
        <f t="shared" si="81"/>
        <v>0</v>
      </c>
      <c r="EC13" s="444">
        <f t="shared" si="82"/>
        <v>0</v>
      </c>
      <c r="ED13" s="444">
        <f t="shared" si="83"/>
        <v>0</v>
      </c>
      <c r="EE13" s="444">
        <f t="shared" si="84"/>
        <v>0</v>
      </c>
      <c r="EF13" s="444">
        <f t="shared" si="85"/>
        <v>0</v>
      </c>
      <c r="EG13" s="444">
        <f t="shared" si="86"/>
        <v>0</v>
      </c>
      <c r="EH13" s="444">
        <f t="shared" si="87"/>
        <v>0</v>
      </c>
      <c r="EI13" s="444">
        <f t="shared" si="88"/>
        <v>0</v>
      </c>
      <c r="EJ13" s="444">
        <f t="shared" si="89"/>
        <v>0</v>
      </c>
      <c r="EK13" s="444">
        <f t="shared" si="90"/>
        <v>0</v>
      </c>
      <c r="EL13" s="444">
        <f t="shared" si="91"/>
        <v>0</v>
      </c>
      <c r="EM13" s="444">
        <f t="shared" si="92"/>
        <v>0</v>
      </c>
      <c r="EN13" s="444">
        <f t="shared" si="93"/>
        <v>0</v>
      </c>
      <c r="EO13" s="444">
        <f t="shared" si="94"/>
        <v>0</v>
      </c>
      <c r="EP13" s="444">
        <f t="shared" si="95"/>
        <v>0</v>
      </c>
      <c r="EQ13" s="444">
        <f t="shared" si="96"/>
        <v>0</v>
      </c>
      <c r="ER13" s="444">
        <f t="shared" si="97"/>
        <v>0</v>
      </c>
      <c r="ES13" s="444">
        <f t="shared" si="98"/>
        <v>0</v>
      </c>
      <c r="ET13" s="444">
        <f t="shared" si="99"/>
        <v>0</v>
      </c>
      <c r="EU13" s="444">
        <f t="shared" si="100"/>
        <v>0</v>
      </c>
    </row>
    <row r="14" spans="2:151" x14ac:dyDescent="0.25">
      <c r="B14" s="148" t="s">
        <v>94</v>
      </c>
      <c r="C14" s="149" t="s">
        <v>128</v>
      </c>
      <c r="D14" s="435">
        <v>1</v>
      </c>
      <c r="E14" s="436">
        <v>4</v>
      </c>
      <c r="F14" s="437">
        <f>'Maq Amort'!AA7</f>
        <v>10371.291162134745</v>
      </c>
      <c r="G14" s="438">
        <f t="shared" si="8"/>
        <v>10371.291162134745</v>
      </c>
      <c r="H14" s="439">
        <f t="shared" si="9"/>
        <v>2592.8227905336862</v>
      </c>
      <c r="I14" s="460"/>
      <c r="J14" s="440">
        <f t="shared" si="101"/>
        <v>0</v>
      </c>
      <c r="K14" s="461"/>
      <c r="L14" s="438">
        <f t="shared" si="10"/>
        <v>2592.8227905336862</v>
      </c>
      <c r="M14" s="520"/>
      <c r="N14" s="520"/>
      <c r="O14" s="441">
        <f t="shared" si="11"/>
        <v>2592.8227905336862</v>
      </c>
      <c r="P14" s="437">
        <f t="shared" si="12"/>
        <v>0</v>
      </c>
      <c r="Q14" s="442" t="str">
        <f t="shared" si="13"/>
        <v/>
      </c>
      <c r="R14" s="409"/>
      <c r="S14" s="443" t="str">
        <f t="shared" si="14"/>
        <v>Camió caixa oberta doble cabina volquet</v>
      </c>
      <c r="T14" s="444">
        <f t="shared" si="15"/>
        <v>10155.222596256937</v>
      </c>
      <c r="U14" s="444">
        <f t="shared" ref="U14:BO14" si="103">IF(T14&lt;1,0,T14-($L14/12))</f>
        <v>9939.1540303791298</v>
      </c>
      <c r="V14" s="444">
        <f t="shared" si="103"/>
        <v>9723.0854645013223</v>
      </c>
      <c r="W14" s="444">
        <f t="shared" si="103"/>
        <v>9507.0168986235149</v>
      </c>
      <c r="X14" s="444">
        <f t="shared" si="103"/>
        <v>9290.9483327457074</v>
      </c>
      <c r="Y14" s="444">
        <f t="shared" si="103"/>
        <v>9074.8797668678999</v>
      </c>
      <c r="Z14" s="444">
        <f t="shared" si="103"/>
        <v>8858.8112009900924</v>
      </c>
      <c r="AA14" s="444">
        <f t="shared" si="103"/>
        <v>8642.7426351122849</v>
      </c>
      <c r="AB14" s="444">
        <f t="shared" si="103"/>
        <v>8426.6740692344774</v>
      </c>
      <c r="AC14" s="444">
        <f t="shared" si="103"/>
        <v>8210.6055033566699</v>
      </c>
      <c r="AD14" s="444">
        <f t="shared" si="103"/>
        <v>7994.5369374788625</v>
      </c>
      <c r="AE14" s="444">
        <f t="shared" si="103"/>
        <v>7778.468371601055</v>
      </c>
      <c r="AF14" s="444">
        <f t="shared" si="103"/>
        <v>7562.3998057232475</v>
      </c>
      <c r="AG14" s="444">
        <f t="shared" si="103"/>
        <v>7346.33123984544</v>
      </c>
      <c r="AH14" s="444">
        <f t="shared" si="103"/>
        <v>7130.2626739676325</v>
      </c>
      <c r="AI14" s="444">
        <f t="shared" si="103"/>
        <v>6914.194108089825</v>
      </c>
      <c r="AJ14" s="444">
        <f t="shared" si="103"/>
        <v>6698.1255422120175</v>
      </c>
      <c r="AK14" s="444">
        <f t="shared" si="103"/>
        <v>6482.05697633421</v>
      </c>
      <c r="AL14" s="444">
        <f t="shared" si="103"/>
        <v>6265.9884104564026</v>
      </c>
      <c r="AM14" s="444">
        <f t="shared" si="103"/>
        <v>6049.9198445785951</v>
      </c>
      <c r="AN14" s="444">
        <f t="shared" si="103"/>
        <v>5833.8512787007876</v>
      </c>
      <c r="AO14" s="444">
        <f t="shared" si="103"/>
        <v>5617.7827128229801</v>
      </c>
      <c r="AP14" s="444">
        <f t="shared" si="103"/>
        <v>5401.7141469451726</v>
      </c>
      <c r="AQ14" s="444">
        <f t="shared" si="103"/>
        <v>5185.6455810673651</v>
      </c>
      <c r="AR14" s="444">
        <f t="shared" si="103"/>
        <v>4969.5770151895576</v>
      </c>
      <c r="AS14" s="444">
        <f t="shared" si="103"/>
        <v>4753.5084493117502</v>
      </c>
      <c r="AT14" s="444">
        <f t="shared" si="103"/>
        <v>4537.4398834339427</v>
      </c>
      <c r="AU14" s="444">
        <f t="shared" si="103"/>
        <v>4321.3713175561352</v>
      </c>
      <c r="AV14" s="444">
        <f t="shared" si="103"/>
        <v>4105.3027516783277</v>
      </c>
      <c r="AW14" s="444">
        <f t="shared" si="103"/>
        <v>3889.2341858005207</v>
      </c>
      <c r="AX14" s="444">
        <f t="shared" si="103"/>
        <v>3673.1656199227136</v>
      </c>
      <c r="AY14" s="444">
        <f t="shared" si="103"/>
        <v>3457.0970540449066</v>
      </c>
      <c r="AZ14" s="444">
        <f t="shared" si="103"/>
        <v>3241.0284881670996</v>
      </c>
      <c r="BA14" s="444">
        <f t="shared" si="103"/>
        <v>3024.9599222892925</v>
      </c>
      <c r="BB14" s="444">
        <f t="shared" si="103"/>
        <v>2808.8913564114855</v>
      </c>
      <c r="BC14" s="444">
        <f t="shared" si="103"/>
        <v>2592.8227905336785</v>
      </c>
      <c r="BD14" s="444">
        <f t="shared" si="103"/>
        <v>2376.7542246558714</v>
      </c>
      <c r="BE14" s="444">
        <f t="shared" si="103"/>
        <v>2160.6856587780644</v>
      </c>
      <c r="BF14" s="444">
        <f t="shared" si="103"/>
        <v>1944.6170929002571</v>
      </c>
      <c r="BG14" s="444">
        <f t="shared" si="103"/>
        <v>1728.5485270224499</v>
      </c>
      <c r="BH14" s="444">
        <f t="shared" si="103"/>
        <v>1512.4799611446426</v>
      </c>
      <c r="BI14" s="444">
        <f t="shared" si="103"/>
        <v>1296.4113952668354</v>
      </c>
      <c r="BJ14" s="444">
        <f t="shared" si="103"/>
        <v>1080.3428293890281</v>
      </c>
      <c r="BK14" s="444">
        <f t="shared" si="103"/>
        <v>864.27426351122097</v>
      </c>
      <c r="BL14" s="444">
        <f t="shared" si="103"/>
        <v>648.20569763341382</v>
      </c>
      <c r="BM14" s="444">
        <f t="shared" si="103"/>
        <v>432.13713175560667</v>
      </c>
      <c r="BN14" s="444">
        <f t="shared" si="103"/>
        <v>216.0685658777995</v>
      </c>
      <c r="BO14" s="444">
        <f t="shared" si="103"/>
        <v>-7.673861546209082E-12</v>
      </c>
      <c r="BP14" s="444">
        <f t="shared" si="17"/>
        <v>0</v>
      </c>
      <c r="BQ14" s="444">
        <f t="shared" si="18"/>
        <v>0</v>
      </c>
      <c r="BR14" s="444">
        <f t="shared" si="19"/>
        <v>0</v>
      </c>
      <c r="BS14" s="444">
        <f t="shared" si="20"/>
        <v>0</v>
      </c>
      <c r="BT14" s="444">
        <f t="shared" si="21"/>
        <v>0</v>
      </c>
      <c r="BU14" s="444">
        <f t="shared" si="22"/>
        <v>0</v>
      </c>
      <c r="BV14" s="444">
        <f t="shared" si="23"/>
        <v>0</v>
      </c>
      <c r="BW14" s="444">
        <f t="shared" si="24"/>
        <v>0</v>
      </c>
      <c r="BX14" s="444">
        <f t="shared" si="25"/>
        <v>0</v>
      </c>
      <c r="BY14" s="444">
        <f t="shared" si="26"/>
        <v>0</v>
      </c>
      <c r="BZ14" s="444">
        <f t="shared" si="27"/>
        <v>0</v>
      </c>
      <c r="CA14" s="444">
        <f t="shared" si="28"/>
        <v>0</v>
      </c>
      <c r="CB14" s="444">
        <f t="shared" si="29"/>
        <v>0</v>
      </c>
      <c r="CC14" s="444">
        <f t="shared" si="30"/>
        <v>0</v>
      </c>
      <c r="CD14" s="444">
        <f t="shared" si="31"/>
        <v>0</v>
      </c>
      <c r="CE14" s="444">
        <f t="shared" si="32"/>
        <v>0</v>
      </c>
      <c r="CF14" s="444">
        <f t="shared" si="33"/>
        <v>0</v>
      </c>
      <c r="CG14" s="444">
        <f t="shared" si="34"/>
        <v>0</v>
      </c>
      <c r="CH14" s="444">
        <f t="shared" si="35"/>
        <v>0</v>
      </c>
      <c r="CI14" s="444">
        <f t="shared" si="36"/>
        <v>0</v>
      </c>
      <c r="CJ14" s="444">
        <f t="shared" si="37"/>
        <v>0</v>
      </c>
      <c r="CK14" s="444">
        <f t="shared" si="38"/>
        <v>0</v>
      </c>
      <c r="CL14" s="444">
        <f t="shared" si="39"/>
        <v>0</v>
      </c>
      <c r="CM14" s="444">
        <f t="shared" si="40"/>
        <v>0</v>
      </c>
      <c r="CN14" s="444">
        <f t="shared" si="41"/>
        <v>0</v>
      </c>
      <c r="CO14" s="444">
        <f t="shared" si="42"/>
        <v>0</v>
      </c>
      <c r="CP14" s="444">
        <f t="shared" si="43"/>
        <v>0</v>
      </c>
      <c r="CQ14" s="444">
        <f t="shared" si="44"/>
        <v>0</v>
      </c>
      <c r="CR14" s="444">
        <f t="shared" si="45"/>
        <v>0</v>
      </c>
      <c r="CS14" s="444">
        <f t="shared" si="46"/>
        <v>0</v>
      </c>
      <c r="CT14" s="444">
        <f t="shared" si="47"/>
        <v>0</v>
      </c>
      <c r="CU14" s="444">
        <f t="shared" si="48"/>
        <v>0</v>
      </c>
      <c r="CV14" s="444">
        <f t="shared" si="49"/>
        <v>0</v>
      </c>
      <c r="CW14" s="444">
        <f t="shared" si="50"/>
        <v>0</v>
      </c>
      <c r="CX14" s="444">
        <f t="shared" si="51"/>
        <v>0</v>
      </c>
      <c r="CY14" s="444">
        <f t="shared" si="52"/>
        <v>0</v>
      </c>
      <c r="CZ14" s="444">
        <f t="shared" si="53"/>
        <v>0</v>
      </c>
      <c r="DA14" s="444">
        <f t="shared" si="54"/>
        <v>0</v>
      </c>
      <c r="DB14" s="444">
        <f t="shared" si="55"/>
        <v>0</v>
      </c>
      <c r="DC14" s="444">
        <f t="shared" si="56"/>
        <v>0</v>
      </c>
      <c r="DD14" s="444">
        <f t="shared" si="57"/>
        <v>0</v>
      </c>
      <c r="DE14" s="444">
        <f t="shared" si="58"/>
        <v>0</v>
      </c>
      <c r="DF14" s="444">
        <f t="shared" si="59"/>
        <v>0</v>
      </c>
      <c r="DG14" s="444">
        <f t="shared" si="60"/>
        <v>0</v>
      </c>
      <c r="DH14" s="444">
        <f t="shared" si="61"/>
        <v>0</v>
      </c>
      <c r="DI14" s="444">
        <f t="shared" si="62"/>
        <v>0</v>
      </c>
      <c r="DJ14" s="444">
        <f t="shared" si="63"/>
        <v>0</v>
      </c>
      <c r="DK14" s="444">
        <f t="shared" si="64"/>
        <v>0</v>
      </c>
      <c r="DL14" s="444">
        <f t="shared" si="65"/>
        <v>0</v>
      </c>
      <c r="DM14" s="444">
        <f t="shared" si="66"/>
        <v>0</v>
      </c>
      <c r="DN14" s="444">
        <f t="shared" si="67"/>
        <v>0</v>
      </c>
      <c r="DO14" s="444">
        <f t="shared" si="68"/>
        <v>0</v>
      </c>
      <c r="DP14" s="444">
        <f t="shared" si="69"/>
        <v>0</v>
      </c>
      <c r="DQ14" s="444">
        <f t="shared" si="70"/>
        <v>0</v>
      </c>
      <c r="DR14" s="444">
        <f t="shared" si="71"/>
        <v>0</v>
      </c>
      <c r="DS14" s="444">
        <f t="shared" si="72"/>
        <v>0</v>
      </c>
      <c r="DT14" s="444">
        <f t="shared" si="73"/>
        <v>0</v>
      </c>
      <c r="DU14" s="444">
        <f t="shared" si="74"/>
        <v>0</v>
      </c>
      <c r="DV14" s="444">
        <f t="shared" si="75"/>
        <v>0</v>
      </c>
      <c r="DW14" s="444">
        <f t="shared" si="76"/>
        <v>0</v>
      </c>
      <c r="DX14" s="444">
        <f t="shared" si="77"/>
        <v>0</v>
      </c>
      <c r="DY14" s="444">
        <f t="shared" si="78"/>
        <v>0</v>
      </c>
      <c r="DZ14" s="444">
        <f t="shared" si="79"/>
        <v>0</v>
      </c>
      <c r="EA14" s="444">
        <f t="shared" si="80"/>
        <v>0</v>
      </c>
      <c r="EB14" s="444">
        <f t="shared" si="81"/>
        <v>0</v>
      </c>
      <c r="EC14" s="444">
        <f t="shared" si="82"/>
        <v>0</v>
      </c>
      <c r="ED14" s="444">
        <f t="shared" si="83"/>
        <v>0</v>
      </c>
      <c r="EE14" s="444">
        <f t="shared" si="84"/>
        <v>0</v>
      </c>
      <c r="EF14" s="444">
        <f t="shared" si="85"/>
        <v>0</v>
      </c>
      <c r="EG14" s="444">
        <f t="shared" si="86"/>
        <v>0</v>
      </c>
      <c r="EH14" s="444">
        <f t="shared" si="87"/>
        <v>0</v>
      </c>
      <c r="EI14" s="444">
        <f t="shared" si="88"/>
        <v>0</v>
      </c>
      <c r="EJ14" s="444">
        <f t="shared" si="89"/>
        <v>0</v>
      </c>
      <c r="EK14" s="444">
        <f t="shared" si="90"/>
        <v>0</v>
      </c>
      <c r="EL14" s="444">
        <f t="shared" si="91"/>
        <v>0</v>
      </c>
      <c r="EM14" s="444">
        <f t="shared" si="92"/>
        <v>0</v>
      </c>
      <c r="EN14" s="444">
        <f t="shared" si="93"/>
        <v>0</v>
      </c>
      <c r="EO14" s="444">
        <f t="shared" si="94"/>
        <v>0</v>
      </c>
      <c r="EP14" s="444">
        <f t="shared" si="95"/>
        <v>0</v>
      </c>
      <c r="EQ14" s="444">
        <f t="shared" si="96"/>
        <v>0</v>
      </c>
      <c r="ER14" s="444">
        <f t="shared" si="97"/>
        <v>0</v>
      </c>
      <c r="ES14" s="444">
        <f t="shared" si="98"/>
        <v>0</v>
      </c>
      <c r="ET14" s="444">
        <f t="shared" si="99"/>
        <v>0</v>
      </c>
      <c r="EU14" s="444">
        <f t="shared" si="100"/>
        <v>0</v>
      </c>
    </row>
    <row r="15" spans="2:151" x14ac:dyDescent="0.25">
      <c r="B15" s="148" t="s">
        <v>131</v>
      </c>
      <c r="C15" s="149" t="s">
        <v>132</v>
      </c>
      <c r="D15" s="435">
        <v>1</v>
      </c>
      <c r="E15" s="436">
        <v>4</v>
      </c>
      <c r="F15" s="437">
        <f>'Maq Amort'!AA8</f>
        <v>12059.921349490389</v>
      </c>
      <c r="G15" s="438">
        <f t="shared" si="8"/>
        <v>12059.921349490389</v>
      </c>
      <c r="H15" s="439">
        <f t="shared" si="9"/>
        <v>3014.9803373725972</v>
      </c>
      <c r="I15" s="460"/>
      <c r="J15" s="440">
        <f t="shared" si="101"/>
        <v>0</v>
      </c>
      <c r="K15" s="461"/>
      <c r="L15" s="438">
        <f t="shared" si="10"/>
        <v>3014.9803373725972</v>
      </c>
      <c r="M15" s="520"/>
      <c r="N15" s="520"/>
      <c r="O15" s="441">
        <f t="shared" si="11"/>
        <v>3014.9803373725972</v>
      </c>
      <c r="P15" s="437">
        <f t="shared" si="12"/>
        <v>0</v>
      </c>
      <c r="Q15" s="442" t="str">
        <f t="shared" si="13"/>
        <v/>
      </c>
      <c r="R15" s="409"/>
      <c r="S15" s="443" t="str">
        <f t="shared" si="14"/>
        <v xml:space="preserve">Elevador per poda                               </v>
      </c>
      <c r="T15" s="444">
        <f t="shared" si="15"/>
        <v>11808.672988042672</v>
      </c>
      <c r="U15" s="444">
        <f t="shared" ref="U15:BO15" si="104">IF(T15&lt;1,0,T15-($L15/12))</f>
        <v>11557.424626594955</v>
      </c>
      <c r="V15" s="444">
        <f t="shared" si="104"/>
        <v>11306.176265147238</v>
      </c>
      <c r="W15" s="444">
        <f t="shared" si="104"/>
        <v>11054.927903699521</v>
      </c>
      <c r="X15" s="444">
        <f t="shared" si="104"/>
        <v>10803.679542251804</v>
      </c>
      <c r="Y15" s="444">
        <f t="shared" si="104"/>
        <v>10552.431180804087</v>
      </c>
      <c r="Z15" s="444">
        <f t="shared" si="104"/>
        <v>10301.182819356371</v>
      </c>
      <c r="AA15" s="444">
        <f t="shared" si="104"/>
        <v>10049.934457908654</v>
      </c>
      <c r="AB15" s="444">
        <f t="shared" si="104"/>
        <v>9798.6860964609368</v>
      </c>
      <c r="AC15" s="444">
        <f t="shared" si="104"/>
        <v>9547.4377350132199</v>
      </c>
      <c r="AD15" s="444">
        <f t="shared" si="104"/>
        <v>9296.189373565503</v>
      </c>
      <c r="AE15" s="444">
        <f t="shared" si="104"/>
        <v>9044.9410121177862</v>
      </c>
      <c r="AF15" s="444">
        <f t="shared" si="104"/>
        <v>8793.6926506700693</v>
      </c>
      <c r="AG15" s="444">
        <f t="shared" si="104"/>
        <v>8542.4442892223524</v>
      </c>
      <c r="AH15" s="444">
        <f t="shared" si="104"/>
        <v>8291.1959277746355</v>
      </c>
      <c r="AI15" s="444">
        <f t="shared" si="104"/>
        <v>8039.9475663269186</v>
      </c>
      <c r="AJ15" s="444">
        <f t="shared" si="104"/>
        <v>7788.6992048792017</v>
      </c>
      <c r="AK15" s="444">
        <f t="shared" si="104"/>
        <v>7537.4508434314848</v>
      </c>
      <c r="AL15" s="444">
        <f t="shared" si="104"/>
        <v>7286.2024819837679</v>
      </c>
      <c r="AM15" s="444">
        <f t="shared" si="104"/>
        <v>7034.9541205360511</v>
      </c>
      <c r="AN15" s="444">
        <f t="shared" si="104"/>
        <v>6783.7057590883342</v>
      </c>
      <c r="AO15" s="444">
        <f t="shared" si="104"/>
        <v>6532.4573976406173</v>
      </c>
      <c r="AP15" s="444">
        <f t="shared" si="104"/>
        <v>6281.2090361929004</v>
      </c>
      <c r="AQ15" s="444">
        <f t="shared" si="104"/>
        <v>6029.9606747451835</v>
      </c>
      <c r="AR15" s="444">
        <f t="shared" si="104"/>
        <v>5778.7123132974666</v>
      </c>
      <c r="AS15" s="444">
        <f t="shared" si="104"/>
        <v>5527.4639518497497</v>
      </c>
      <c r="AT15" s="444">
        <f t="shared" si="104"/>
        <v>5276.2155904020328</v>
      </c>
      <c r="AU15" s="444">
        <f t="shared" si="104"/>
        <v>5024.9672289543159</v>
      </c>
      <c r="AV15" s="444">
        <f t="shared" si="104"/>
        <v>4773.7188675065991</v>
      </c>
      <c r="AW15" s="444">
        <f t="shared" si="104"/>
        <v>4522.4705060588822</v>
      </c>
      <c r="AX15" s="444">
        <f t="shared" si="104"/>
        <v>4271.2221446111653</v>
      </c>
      <c r="AY15" s="444">
        <f t="shared" si="104"/>
        <v>4019.9737831634488</v>
      </c>
      <c r="AZ15" s="444">
        <f t="shared" si="104"/>
        <v>3768.7254217157324</v>
      </c>
      <c r="BA15" s="444">
        <f t="shared" si="104"/>
        <v>3517.477060268016</v>
      </c>
      <c r="BB15" s="444">
        <f t="shared" si="104"/>
        <v>3266.2286988202995</v>
      </c>
      <c r="BC15" s="444">
        <f t="shared" si="104"/>
        <v>3014.9803373725831</v>
      </c>
      <c r="BD15" s="444">
        <f t="shared" si="104"/>
        <v>2763.7319759248667</v>
      </c>
      <c r="BE15" s="444">
        <f t="shared" si="104"/>
        <v>2512.4836144771502</v>
      </c>
      <c r="BF15" s="444">
        <f t="shared" si="104"/>
        <v>2261.2352530294338</v>
      </c>
      <c r="BG15" s="444">
        <f t="shared" si="104"/>
        <v>2009.9868915817174</v>
      </c>
      <c r="BH15" s="444">
        <f t="shared" si="104"/>
        <v>1758.7385301340009</v>
      </c>
      <c r="BI15" s="444">
        <f t="shared" si="104"/>
        <v>1507.4901686862845</v>
      </c>
      <c r="BJ15" s="444">
        <f t="shared" si="104"/>
        <v>1256.2418072385681</v>
      </c>
      <c r="BK15" s="444">
        <f t="shared" si="104"/>
        <v>1004.9934457908516</v>
      </c>
      <c r="BL15" s="444">
        <f t="shared" si="104"/>
        <v>753.7450843431352</v>
      </c>
      <c r="BM15" s="444">
        <f t="shared" si="104"/>
        <v>502.49672289541877</v>
      </c>
      <c r="BN15" s="444">
        <f t="shared" si="104"/>
        <v>251.24836144770234</v>
      </c>
      <c r="BO15" s="444">
        <f t="shared" si="104"/>
        <v>-1.4097167877480388E-11</v>
      </c>
      <c r="BP15" s="444">
        <f t="shared" si="17"/>
        <v>0</v>
      </c>
      <c r="BQ15" s="444">
        <f t="shared" si="18"/>
        <v>0</v>
      </c>
      <c r="BR15" s="444">
        <f t="shared" si="19"/>
        <v>0</v>
      </c>
      <c r="BS15" s="444">
        <f t="shared" si="20"/>
        <v>0</v>
      </c>
      <c r="BT15" s="444">
        <f t="shared" si="21"/>
        <v>0</v>
      </c>
      <c r="BU15" s="444">
        <f t="shared" si="22"/>
        <v>0</v>
      </c>
      <c r="BV15" s="444">
        <f t="shared" si="23"/>
        <v>0</v>
      </c>
      <c r="BW15" s="444">
        <f t="shared" si="24"/>
        <v>0</v>
      </c>
      <c r="BX15" s="444">
        <f t="shared" si="25"/>
        <v>0</v>
      </c>
      <c r="BY15" s="444">
        <f t="shared" si="26"/>
        <v>0</v>
      </c>
      <c r="BZ15" s="444">
        <f t="shared" si="27"/>
        <v>0</v>
      </c>
      <c r="CA15" s="444">
        <f t="shared" si="28"/>
        <v>0</v>
      </c>
      <c r="CB15" s="444">
        <f t="shared" si="29"/>
        <v>0</v>
      </c>
      <c r="CC15" s="444">
        <f t="shared" si="30"/>
        <v>0</v>
      </c>
      <c r="CD15" s="444">
        <f t="shared" si="31"/>
        <v>0</v>
      </c>
      <c r="CE15" s="444">
        <f t="shared" si="32"/>
        <v>0</v>
      </c>
      <c r="CF15" s="444">
        <f t="shared" si="33"/>
        <v>0</v>
      </c>
      <c r="CG15" s="444">
        <f t="shared" si="34"/>
        <v>0</v>
      </c>
      <c r="CH15" s="444">
        <f t="shared" si="35"/>
        <v>0</v>
      </c>
      <c r="CI15" s="444">
        <f t="shared" si="36"/>
        <v>0</v>
      </c>
      <c r="CJ15" s="444">
        <f t="shared" si="37"/>
        <v>0</v>
      </c>
      <c r="CK15" s="444">
        <f t="shared" si="38"/>
        <v>0</v>
      </c>
      <c r="CL15" s="444">
        <f t="shared" si="39"/>
        <v>0</v>
      </c>
      <c r="CM15" s="444">
        <f t="shared" si="40"/>
        <v>0</v>
      </c>
      <c r="CN15" s="444">
        <f t="shared" si="41"/>
        <v>0</v>
      </c>
      <c r="CO15" s="444">
        <f t="shared" si="42"/>
        <v>0</v>
      </c>
      <c r="CP15" s="444">
        <f t="shared" si="43"/>
        <v>0</v>
      </c>
      <c r="CQ15" s="444">
        <f t="shared" si="44"/>
        <v>0</v>
      </c>
      <c r="CR15" s="444">
        <f t="shared" si="45"/>
        <v>0</v>
      </c>
      <c r="CS15" s="444">
        <f t="shared" si="46"/>
        <v>0</v>
      </c>
      <c r="CT15" s="444">
        <f t="shared" si="47"/>
        <v>0</v>
      </c>
      <c r="CU15" s="444">
        <f t="shared" si="48"/>
        <v>0</v>
      </c>
      <c r="CV15" s="444">
        <f t="shared" si="49"/>
        <v>0</v>
      </c>
      <c r="CW15" s="444">
        <f t="shared" si="50"/>
        <v>0</v>
      </c>
      <c r="CX15" s="444">
        <f t="shared" si="51"/>
        <v>0</v>
      </c>
      <c r="CY15" s="444">
        <f t="shared" si="52"/>
        <v>0</v>
      </c>
      <c r="CZ15" s="444">
        <f t="shared" si="53"/>
        <v>0</v>
      </c>
      <c r="DA15" s="444">
        <f t="shared" si="54"/>
        <v>0</v>
      </c>
      <c r="DB15" s="444">
        <f t="shared" si="55"/>
        <v>0</v>
      </c>
      <c r="DC15" s="444">
        <f t="shared" si="56"/>
        <v>0</v>
      </c>
      <c r="DD15" s="444">
        <f t="shared" si="57"/>
        <v>0</v>
      </c>
      <c r="DE15" s="444">
        <f t="shared" si="58"/>
        <v>0</v>
      </c>
      <c r="DF15" s="444">
        <f t="shared" si="59"/>
        <v>0</v>
      </c>
      <c r="DG15" s="444">
        <f t="shared" si="60"/>
        <v>0</v>
      </c>
      <c r="DH15" s="444">
        <f t="shared" si="61"/>
        <v>0</v>
      </c>
      <c r="DI15" s="444">
        <f t="shared" si="62"/>
        <v>0</v>
      </c>
      <c r="DJ15" s="444">
        <f t="shared" si="63"/>
        <v>0</v>
      </c>
      <c r="DK15" s="444">
        <f t="shared" si="64"/>
        <v>0</v>
      </c>
      <c r="DL15" s="444">
        <f t="shared" si="65"/>
        <v>0</v>
      </c>
      <c r="DM15" s="444">
        <f t="shared" si="66"/>
        <v>0</v>
      </c>
      <c r="DN15" s="444">
        <f t="shared" si="67"/>
        <v>0</v>
      </c>
      <c r="DO15" s="444">
        <f t="shared" si="68"/>
        <v>0</v>
      </c>
      <c r="DP15" s="444">
        <f t="shared" si="69"/>
        <v>0</v>
      </c>
      <c r="DQ15" s="444">
        <f t="shared" si="70"/>
        <v>0</v>
      </c>
      <c r="DR15" s="444">
        <f t="shared" si="71"/>
        <v>0</v>
      </c>
      <c r="DS15" s="444">
        <f t="shared" si="72"/>
        <v>0</v>
      </c>
      <c r="DT15" s="444">
        <f t="shared" si="73"/>
        <v>0</v>
      </c>
      <c r="DU15" s="444">
        <f t="shared" si="74"/>
        <v>0</v>
      </c>
      <c r="DV15" s="444">
        <f t="shared" si="75"/>
        <v>0</v>
      </c>
      <c r="DW15" s="444">
        <f t="shared" si="76"/>
        <v>0</v>
      </c>
      <c r="DX15" s="444">
        <f t="shared" si="77"/>
        <v>0</v>
      </c>
      <c r="DY15" s="444">
        <f t="shared" si="78"/>
        <v>0</v>
      </c>
      <c r="DZ15" s="444">
        <f t="shared" si="79"/>
        <v>0</v>
      </c>
      <c r="EA15" s="444">
        <f t="shared" si="80"/>
        <v>0</v>
      </c>
      <c r="EB15" s="444">
        <f t="shared" si="81"/>
        <v>0</v>
      </c>
      <c r="EC15" s="444">
        <f t="shared" si="82"/>
        <v>0</v>
      </c>
      <c r="ED15" s="444">
        <f t="shared" si="83"/>
        <v>0</v>
      </c>
      <c r="EE15" s="444">
        <f t="shared" si="84"/>
        <v>0</v>
      </c>
      <c r="EF15" s="444">
        <f t="shared" si="85"/>
        <v>0</v>
      </c>
      <c r="EG15" s="444">
        <f t="shared" si="86"/>
        <v>0</v>
      </c>
      <c r="EH15" s="444">
        <f t="shared" si="87"/>
        <v>0</v>
      </c>
      <c r="EI15" s="444">
        <f t="shared" si="88"/>
        <v>0</v>
      </c>
      <c r="EJ15" s="444">
        <f t="shared" si="89"/>
        <v>0</v>
      </c>
      <c r="EK15" s="444">
        <f t="shared" si="90"/>
        <v>0</v>
      </c>
      <c r="EL15" s="444">
        <f t="shared" si="91"/>
        <v>0</v>
      </c>
      <c r="EM15" s="444">
        <f t="shared" si="92"/>
        <v>0</v>
      </c>
      <c r="EN15" s="444">
        <f t="shared" si="93"/>
        <v>0</v>
      </c>
      <c r="EO15" s="444">
        <f t="shared" si="94"/>
        <v>0</v>
      </c>
      <c r="EP15" s="444">
        <f t="shared" si="95"/>
        <v>0</v>
      </c>
      <c r="EQ15" s="444">
        <f t="shared" si="96"/>
        <v>0</v>
      </c>
      <c r="ER15" s="444">
        <f t="shared" si="97"/>
        <v>0</v>
      </c>
      <c r="ES15" s="444">
        <f t="shared" si="98"/>
        <v>0</v>
      </c>
      <c r="ET15" s="444">
        <f t="shared" si="99"/>
        <v>0</v>
      </c>
      <c r="EU15" s="444">
        <f t="shared" si="100"/>
        <v>0</v>
      </c>
    </row>
    <row r="16" spans="2:151" x14ac:dyDescent="0.25">
      <c r="B16" s="148" t="s">
        <v>137</v>
      </c>
      <c r="C16" s="149" t="s">
        <v>138</v>
      </c>
      <c r="D16" s="435">
        <v>1</v>
      </c>
      <c r="E16" s="436">
        <v>4</v>
      </c>
      <c r="F16" s="437">
        <f>'Maq Amort'!AA9</f>
        <v>7521.9010823414937</v>
      </c>
      <c r="G16" s="438">
        <f t="shared" si="8"/>
        <v>7521.9010823414937</v>
      </c>
      <c r="H16" s="439">
        <f t="shared" si="9"/>
        <v>1880.4752705853734</v>
      </c>
      <c r="I16" s="460"/>
      <c r="J16" s="440">
        <f t="shared" si="101"/>
        <v>0</v>
      </c>
      <c r="K16" s="461"/>
      <c r="L16" s="438">
        <f t="shared" si="10"/>
        <v>1880.4752705853734</v>
      </c>
      <c r="M16" s="520"/>
      <c r="N16" s="520"/>
      <c r="O16" s="441">
        <f t="shared" si="11"/>
        <v>1880.4752705853734</v>
      </c>
      <c r="P16" s="437">
        <f t="shared" si="12"/>
        <v>0</v>
      </c>
      <c r="Q16" s="442" t="str">
        <f t="shared" si="13"/>
        <v/>
      </c>
      <c r="R16" s="409"/>
      <c r="S16" s="443" t="str">
        <f t="shared" si="14"/>
        <v>Pick up + Equip de pressió</v>
      </c>
      <c r="T16" s="444">
        <f t="shared" si="15"/>
        <v>7365.1948097927125</v>
      </c>
      <c r="U16" s="444">
        <f t="shared" ref="U16:BO16" si="105">IF(T16&lt;1,0,T16-($L16/12))</f>
        <v>7208.4885372439312</v>
      </c>
      <c r="V16" s="444">
        <f t="shared" si="105"/>
        <v>7051.7822646951499</v>
      </c>
      <c r="W16" s="444">
        <f t="shared" si="105"/>
        <v>6895.0759921463687</v>
      </c>
      <c r="X16" s="444">
        <f t="shared" si="105"/>
        <v>6738.3697195975874</v>
      </c>
      <c r="Y16" s="444">
        <f t="shared" si="105"/>
        <v>6581.6634470488061</v>
      </c>
      <c r="Z16" s="444">
        <f t="shared" si="105"/>
        <v>6424.9571745000248</v>
      </c>
      <c r="AA16" s="444">
        <f t="shared" si="105"/>
        <v>6268.2509019512436</v>
      </c>
      <c r="AB16" s="444">
        <f t="shared" si="105"/>
        <v>6111.5446294024623</v>
      </c>
      <c r="AC16" s="444">
        <f t="shared" si="105"/>
        <v>5954.838356853681</v>
      </c>
      <c r="AD16" s="444">
        <f t="shared" si="105"/>
        <v>5798.1320843048998</v>
      </c>
      <c r="AE16" s="444">
        <f t="shared" si="105"/>
        <v>5641.4258117561185</v>
      </c>
      <c r="AF16" s="444">
        <f t="shared" si="105"/>
        <v>5484.7195392073372</v>
      </c>
      <c r="AG16" s="444">
        <f t="shared" si="105"/>
        <v>5328.0132666585559</v>
      </c>
      <c r="AH16" s="444">
        <f t="shared" si="105"/>
        <v>5171.3069941097747</v>
      </c>
      <c r="AI16" s="444">
        <f t="shared" si="105"/>
        <v>5014.6007215609934</v>
      </c>
      <c r="AJ16" s="444">
        <f t="shared" si="105"/>
        <v>4857.8944490122121</v>
      </c>
      <c r="AK16" s="444">
        <f t="shared" si="105"/>
        <v>4701.1881764634309</v>
      </c>
      <c r="AL16" s="444">
        <f t="shared" si="105"/>
        <v>4544.4819039146496</v>
      </c>
      <c r="AM16" s="444">
        <f t="shared" si="105"/>
        <v>4387.7756313658683</v>
      </c>
      <c r="AN16" s="444">
        <f t="shared" si="105"/>
        <v>4231.069358817087</v>
      </c>
      <c r="AO16" s="444">
        <f t="shared" si="105"/>
        <v>4074.3630862683058</v>
      </c>
      <c r="AP16" s="444">
        <f t="shared" si="105"/>
        <v>3917.6568137195245</v>
      </c>
      <c r="AQ16" s="444">
        <f t="shared" si="105"/>
        <v>3760.9505411707432</v>
      </c>
      <c r="AR16" s="444">
        <f t="shared" si="105"/>
        <v>3604.244268621962</v>
      </c>
      <c r="AS16" s="444">
        <f t="shared" si="105"/>
        <v>3447.5379960731807</v>
      </c>
      <c r="AT16" s="444">
        <f t="shared" si="105"/>
        <v>3290.8317235243994</v>
      </c>
      <c r="AU16" s="444">
        <f t="shared" si="105"/>
        <v>3134.1254509756182</v>
      </c>
      <c r="AV16" s="444">
        <f t="shared" si="105"/>
        <v>2977.4191784268369</v>
      </c>
      <c r="AW16" s="444">
        <f t="shared" si="105"/>
        <v>2820.7129058780556</v>
      </c>
      <c r="AX16" s="444">
        <f t="shared" si="105"/>
        <v>2664.0066333292743</v>
      </c>
      <c r="AY16" s="444">
        <f t="shared" si="105"/>
        <v>2507.3003607804931</v>
      </c>
      <c r="AZ16" s="444">
        <f t="shared" si="105"/>
        <v>2350.5940882317118</v>
      </c>
      <c r="BA16" s="444">
        <f t="shared" si="105"/>
        <v>2193.8878156829305</v>
      </c>
      <c r="BB16" s="444">
        <f t="shared" si="105"/>
        <v>2037.1815431341495</v>
      </c>
      <c r="BC16" s="444">
        <f t="shared" si="105"/>
        <v>1880.4752705853684</v>
      </c>
      <c r="BD16" s="444">
        <f t="shared" si="105"/>
        <v>1723.7689980365874</v>
      </c>
      <c r="BE16" s="444">
        <f t="shared" si="105"/>
        <v>1567.0627254878063</v>
      </c>
      <c r="BF16" s="444">
        <f t="shared" si="105"/>
        <v>1410.3564529390253</v>
      </c>
      <c r="BG16" s="444">
        <f t="shared" si="105"/>
        <v>1253.6501803902443</v>
      </c>
      <c r="BH16" s="444">
        <f t="shared" si="105"/>
        <v>1096.9439078414632</v>
      </c>
      <c r="BI16" s="444">
        <f t="shared" si="105"/>
        <v>940.23763529268206</v>
      </c>
      <c r="BJ16" s="444">
        <f t="shared" si="105"/>
        <v>783.5313627439009</v>
      </c>
      <c r="BK16" s="444">
        <f t="shared" si="105"/>
        <v>626.82509019511974</v>
      </c>
      <c r="BL16" s="444">
        <f t="shared" si="105"/>
        <v>470.11881764633858</v>
      </c>
      <c r="BM16" s="444">
        <f t="shared" si="105"/>
        <v>313.41254509755743</v>
      </c>
      <c r="BN16" s="444">
        <f t="shared" si="105"/>
        <v>156.7062725487763</v>
      </c>
      <c r="BO16" s="444">
        <f t="shared" si="105"/>
        <v>-4.8316906031686813E-12</v>
      </c>
      <c r="BP16" s="444">
        <f t="shared" si="17"/>
        <v>0</v>
      </c>
      <c r="BQ16" s="444">
        <f t="shared" si="18"/>
        <v>0</v>
      </c>
      <c r="BR16" s="444">
        <f t="shared" si="19"/>
        <v>0</v>
      </c>
      <c r="BS16" s="444">
        <f t="shared" si="20"/>
        <v>0</v>
      </c>
      <c r="BT16" s="444">
        <f t="shared" si="21"/>
        <v>0</v>
      </c>
      <c r="BU16" s="444">
        <f t="shared" si="22"/>
        <v>0</v>
      </c>
      <c r="BV16" s="444">
        <f t="shared" si="23"/>
        <v>0</v>
      </c>
      <c r="BW16" s="444">
        <f t="shared" si="24"/>
        <v>0</v>
      </c>
      <c r="BX16" s="444">
        <f t="shared" si="25"/>
        <v>0</v>
      </c>
      <c r="BY16" s="444">
        <f t="shared" si="26"/>
        <v>0</v>
      </c>
      <c r="BZ16" s="444">
        <f t="shared" si="27"/>
        <v>0</v>
      </c>
      <c r="CA16" s="444">
        <f t="shared" si="28"/>
        <v>0</v>
      </c>
      <c r="CB16" s="444">
        <f t="shared" si="29"/>
        <v>0</v>
      </c>
      <c r="CC16" s="444">
        <f t="shared" si="30"/>
        <v>0</v>
      </c>
      <c r="CD16" s="444">
        <f t="shared" si="31"/>
        <v>0</v>
      </c>
      <c r="CE16" s="444">
        <f t="shared" si="32"/>
        <v>0</v>
      </c>
      <c r="CF16" s="444">
        <f t="shared" si="33"/>
        <v>0</v>
      </c>
      <c r="CG16" s="444">
        <f t="shared" si="34"/>
        <v>0</v>
      </c>
      <c r="CH16" s="444">
        <f t="shared" si="35"/>
        <v>0</v>
      </c>
      <c r="CI16" s="444">
        <f t="shared" si="36"/>
        <v>0</v>
      </c>
      <c r="CJ16" s="444">
        <f t="shared" si="37"/>
        <v>0</v>
      </c>
      <c r="CK16" s="444">
        <f t="shared" si="38"/>
        <v>0</v>
      </c>
      <c r="CL16" s="444">
        <f t="shared" si="39"/>
        <v>0</v>
      </c>
      <c r="CM16" s="444">
        <f t="shared" si="40"/>
        <v>0</v>
      </c>
      <c r="CN16" s="444">
        <f t="shared" si="41"/>
        <v>0</v>
      </c>
      <c r="CO16" s="444">
        <f t="shared" si="42"/>
        <v>0</v>
      </c>
      <c r="CP16" s="444">
        <f t="shared" si="43"/>
        <v>0</v>
      </c>
      <c r="CQ16" s="444">
        <f t="shared" si="44"/>
        <v>0</v>
      </c>
      <c r="CR16" s="444">
        <f t="shared" si="45"/>
        <v>0</v>
      </c>
      <c r="CS16" s="444">
        <f t="shared" si="46"/>
        <v>0</v>
      </c>
      <c r="CT16" s="444">
        <f t="shared" si="47"/>
        <v>0</v>
      </c>
      <c r="CU16" s="444">
        <f t="shared" si="48"/>
        <v>0</v>
      </c>
      <c r="CV16" s="444">
        <f t="shared" si="49"/>
        <v>0</v>
      </c>
      <c r="CW16" s="444">
        <f t="shared" si="50"/>
        <v>0</v>
      </c>
      <c r="CX16" s="444">
        <f t="shared" si="51"/>
        <v>0</v>
      </c>
      <c r="CY16" s="444">
        <f t="shared" si="52"/>
        <v>0</v>
      </c>
      <c r="CZ16" s="444">
        <f t="shared" si="53"/>
        <v>0</v>
      </c>
      <c r="DA16" s="444">
        <f t="shared" si="54"/>
        <v>0</v>
      </c>
      <c r="DB16" s="444">
        <f t="shared" si="55"/>
        <v>0</v>
      </c>
      <c r="DC16" s="444">
        <f t="shared" si="56"/>
        <v>0</v>
      </c>
      <c r="DD16" s="444">
        <f t="shared" si="57"/>
        <v>0</v>
      </c>
      <c r="DE16" s="444">
        <f t="shared" si="58"/>
        <v>0</v>
      </c>
      <c r="DF16" s="444">
        <f t="shared" si="59"/>
        <v>0</v>
      </c>
      <c r="DG16" s="444">
        <f t="shared" si="60"/>
        <v>0</v>
      </c>
      <c r="DH16" s="444">
        <f t="shared" si="61"/>
        <v>0</v>
      </c>
      <c r="DI16" s="444">
        <f t="shared" si="62"/>
        <v>0</v>
      </c>
      <c r="DJ16" s="444">
        <f t="shared" si="63"/>
        <v>0</v>
      </c>
      <c r="DK16" s="444">
        <f t="shared" si="64"/>
        <v>0</v>
      </c>
      <c r="DL16" s="444">
        <f t="shared" si="65"/>
        <v>0</v>
      </c>
      <c r="DM16" s="444">
        <f t="shared" si="66"/>
        <v>0</v>
      </c>
      <c r="DN16" s="444">
        <f t="shared" si="67"/>
        <v>0</v>
      </c>
      <c r="DO16" s="444">
        <f t="shared" si="68"/>
        <v>0</v>
      </c>
      <c r="DP16" s="444">
        <f t="shared" si="69"/>
        <v>0</v>
      </c>
      <c r="DQ16" s="444">
        <f t="shared" si="70"/>
        <v>0</v>
      </c>
      <c r="DR16" s="444">
        <f t="shared" si="71"/>
        <v>0</v>
      </c>
      <c r="DS16" s="444">
        <f t="shared" si="72"/>
        <v>0</v>
      </c>
      <c r="DT16" s="444">
        <f t="shared" si="73"/>
        <v>0</v>
      </c>
      <c r="DU16" s="444">
        <f t="shared" si="74"/>
        <v>0</v>
      </c>
      <c r="DV16" s="444">
        <f t="shared" si="75"/>
        <v>0</v>
      </c>
      <c r="DW16" s="444">
        <f t="shared" si="76"/>
        <v>0</v>
      </c>
      <c r="DX16" s="444">
        <f t="shared" si="77"/>
        <v>0</v>
      </c>
      <c r="DY16" s="444">
        <f t="shared" si="78"/>
        <v>0</v>
      </c>
      <c r="DZ16" s="444">
        <f t="shared" si="79"/>
        <v>0</v>
      </c>
      <c r="EA16" s="444">
        <f t="shared" si="80"/>
        <v>0</v>
      </c>
      <c r="EB16" s="444">
        <f t="shared" si="81"/>
        <v>0</v>
      </c>
      <c r="EC16" s="444">
        <f t="shared" si="82"/>
        <v>0</v>
      </c>
      <c r="ED16" s="444">
        <f t="shared" si="83"/>
        <v>0</v>
      </c>
      <c r="EE16" s="444">
        <f t="shared" si="84"/>
        <v>0</v>
      </c>
      <c r="EF16" s="444">
        <f t="shared" si="85"/>
        <v>0</v>
      </c>
      <c r="EG16" s="444">
        <f t="shared" si="86"/>
        <v>0</v>
      </c>
      <c r="EH16" s="444">
        <f t="shared" si="87"/>
        <v>0</v>
      </c>
      <c r="EI16" s="444">
        <f t="shared" si="88"/>
        <v>0</v>
      </c>
      <c r="EJ16" s="444">
        <f t="shared" si="89"/>
        <v>0</v>
      </c>
      <c r="EK16" s="444">
        <f t="shared" si="90"/>
        <v>0</v>
      </c>
      <c r="EL16" s="444">
        <f t="shared" si="91"/>
        <v>0</v>
      </c>
      <c r="EM16" s="444">
        <f t="shared" si="92"/>
        <v>0</v>
      </c>
      <c r="EN16" s="444">
        <f t="shared" si="93"/>
        <v>0</v>
      </c>
      <c r="EO16" s="444">
        <f t="shared" si="94"/>
        <v>0</v>
      </c>
      <c r="EP16" s="444">
        <f t="shared" si="95"/>
        <v>0</v>
      </c>
      <c r="EQ16" s="444">
        <f t="shared" si="96"/>
        <v>0</v>
      </c>
      <c r="ER16" s="444">
        <f t="shared" si="97"/>
        <v>0</v>
      </c>
      <c r="ES16" s="444">
        <f t="shared" si="98"/>
        <v>0</v>
      </c>
      <c r="ET16" s="444">
        <f t="shared" si="99"/>
        <v>0</v>
      </c>
      <c r="EU16" s="444">
        <f t="shared" si="100"/>
        <v>0</v>
      </c>
    </row>
    <row r="17" spans="2:151" x14ac:dyDescent="0.25">
      <c r="B17" s="148" t="s">
        <v>96</v>
      </c>
      <c r="C17" s="149" t="s">
        <v>144</v>
      </c>
      <c r="D17" s="435">
        <v>1</v>
      </c>
      <c r="E17" s="436">
        <v>4</v>
      </c>
      <c r="F17" s="437">
        <f>'Maq Amort'!AA10</f>
        <v>6873.3788117726472</v>
      </c>
      <c r="G17" s="438">
        <f t="shared" si="8"/>
        <v>6873.3788117726472</v>
      </c>
      <c r="H17" s="439">
        <f t="shared" si="9"/>
        <v>1718.3447029431618</v>
      </c>
      <c r="I17" s="460"/>
      <c r="J17" s="440">
        <f t="shared" si="101"/>
        <v>0</v>
      </c>
      <c r="K17" s="461"/>
      <c r="L17" s="438">
        <f t="shared" si="10"/>
        <v>1718.3447029431618</v>
      </c>
      <c r="M17" s="520"/>
      <c r="N17" s="520"/>
      <c r="O17" s="441">
        <f t="shared" si="11"/>
        <v>1718.3447029431618</v>
      </c>
      <c r="P17" s="437">
        <f t="shared" si="12"/>
        <v>0</v>
      </c>
      <c r="Q17" s="442" t="str">
        <f t="shared" si="13"/>
        <v/>
      </c>
      <c r="R17" s="409"/>
      <c r="S17" s="443" t="str">
        <f t="shared" si="14"/>
        <v>Vehicle elèctric</v>
      </c>
      <c r="T17" s="444">
        <f t="shared" si="15"/>
        <v>6730.1834198607166</v>
      </c>
      <c r="U17" s="444">
        <f t="shared" ref="U17:BO17" si="106">IF(T17&lt;1,0,T17-($L17/12))</f>
        <v>6586.9880279487861</v>
      </c>
      <c r="V17" s="444">
        <f t="shared" si="106"/>
        <v>6443.7926360368556</v>
      </c>
      <c r="W17" s="444">
        <f t="shared" si="106"/>
        <v>6300.5972441249251</v>
      </c>
      <c r="X17" s="444">
        <f t="shared" si="106"/>
        <v>6157.4018522129945</v>
      </c>
      <c r="Y17" s="444">
        <f t="shared" si="106"/>
        <v>6014.206460301064</v>
      </c>
      <c r="Z17" s="444">
        <f t="shared" si="106"/>
        <v>5871.0110683891335</v>
      </c>
      <c r="AA17" s="444">
        <f t="shared" si="106"/>
        <v>5727.8156764772029</v>
      </c>
      <c r="AB17" s="444">
        <f t="shared" si="106"/>
        <v>5584.6202845652724</v>
      </c>
      <c r="AC17" s="444">
        <f t="shared" si="106"/>
        <v>5441.4248926533419</v>
      </c>
      <c r="AD17" s="444">
        <f t="shared" si="106"/>
        <v>5298.2295007414114</v>
      </c>
      <c r="AE17" s="444">
        <f t="shared" si="106"/>
        <v>5155.0341088294808</v>
      </c>
      <c r="AF17" s="444">
        <f t="shared" si="106"/>
        <v>5011.8387169175503</v>
      </c>
      <c r="AG17" s="444">
        <f t="shared" si="106"/>
        <v>4868.6433250056198</v>
      </c>
      <c r="AH17" s="444">
        <f t="shared" si="106"/>
        <v>4725.4479330936892</v>
      </c>
      <c r="AI17" s="444">
        <f t="shared" si="106"/>
        <v>4582.2525411817587</v>
      </c>
      <c r="AJ17" s="444">
        <f t="shared" si="106"/>
        <v>4439.0571492698282</v>
      </c>
      <c r="AK17" s="444">
        <f t="shared" si="106"/>
        <v>4295.8617573578977</v>
      </c>
      <c r="AL17" s="444">
        <f t="shared" si="106"/>
        <v>4152.6663654459671</v>
      </c>
      <c r="AM17" s="444">
        <f t="shared" si="106"/>
        <v>4009.4709735340371</v>
      </c>
      <c r="AN17" s="444">
        <f t="shared" si="106"/>
        <v>3866.275581622107</v>
      </c>
      <c r="AO17" s="444">
        <f t="shared" si="106"/>
        <v>3723.0801897101769</v>
      </c>
      <c r="AP17" s="444">
        <f t="shared" si="106"/>
        <v>3579.8847977982468</v>
      </c>
      <c r="AQ17" s="444">
        <f t="shared" si="106"/>
        <v>3436.6894058863168</v>
      </c>
      <c r="AR17" s="444">
        <f t="shared" si="106"/>
        <v>3293.4940139743867</v>
      </c>
      <c r="AS17" s="444">
        <f t="shared" si="106"/>
        <v>3150.2986220624566</v>
      </c>
      <c r="AT17" s="444">
        <f t="shared" si="106"/>
        <v>3007.1032301505265</v>
      </c>
      <c r="AU17" s="444">
        <f t="shared" si="106"/>
        <v>2863.9078382385965</v>
      </c>
      <c r="AV17" s="444">
        <f t="shared" si="106"/>
        <v>2720.7124463266664</v>
      </c>
      <c r="AW17" s="444">
        <f t="shared" si="106"/>
        <v>2577.5170544147363</v>
      </c>
      <c r="AX17" s="444">
        <f t="shared" si="106"/>
        <v>2434.3216625028062</v>
      </c>
      <c r="AY17" s="444">
        <f t="shared" si="106"/>
        <v>2291.1262705908762</v>
      </c>
      <c r="AZ17" s="444">
        <f t="shared" si="106"/>
        <v>2147.9308786789461</v>
      </c>
      <c r="BA17" s="444">
        <f t="shared" si="106"/>
        <v>2004.735486767016</v>
      </c>
      <c r="BB17" s="444">
        <f t="shared" si="106"/>
        <v>1861.540094855086</v>
      </c>
      <c r="BC17" s="444">
        <f t="shared" si="106"/>
        <v>1718.3447029431559</v>
      </c>
      <c r="BD17" s="444">
        <f t="shared" si="106"/>
        <v>1575.1493110312258</v>
      </c>
      <c r="BE17" s="444">
        <f t="shared" si="106"/>
        <v>1431.9539191192957</v>
      </c>
      <c r="BF17" s="444">
        <f t="shared" si="106"/>
        <v>1288.7585272073657</v>
      </c>
      <c r="BG17" s="444">
        <f t="shared" si="106"/>
        <v>1145.5631352954356</v>
      </c>
      <c r="BH17" s="444">
        <f t="shared" si="106"/>
        <v>1002.3677433835054</v>
      </c>
      <c r="BI17" s="444">
        <f t="shared" si="106"/>
        <v>859.17235147157521</v>
      </c>
      <c r="BJ17" s="444">
        <f t="shared" si="106"/>
        <v>715.97695955964502</v>
      </c>
      <c r="BK17" s="444">
        <f t="shared" si="106"/>
        <v>572.78156764771484</v>
      </c>
      <c r="BL17" s="444">
        <f t="shared" si="106"/>
        <v>429.58617573578465</v>
      </c>
      <c r="BM17" s="444">
        <f t="shared" si="106"/>
        <v>286.39078382385446</v>
      </c>
      <c r="BN17" s="444">
        <f t="shared" si="106"/>
        <v>143.1953919119243</v>
      </c>
      <c r="BO17" s="444">
        <f t="shared" si="106"/>
        <v>-5.8548721426632255E-12</v>
      </c>
      <c r="BP17" s="444">
        <f t="shared" si="17"/>
        <v>0</v>
      </c>
      <c r="BQ17" s="444">
        <f t="shared" si="18"/>
        <v>0</v>
      </c>
      <c r="BR17" s="444">
        <f t="shared" si="19"/>
        <v>0</v>
      </c>
      <c r="BS17" s="444">
        <f t="shared" si="20"/>
        <v>0</v>
      </c>
      <c r="BT17" s="444">
        <f t="shared" si="21"/>
        <v>0</v>
      </c>
      <c r="BU17" s="444">
        <f t="shared" si="22"/>
        <v>0</v>
      </c>
      <c r="BV17" s="444">
        <f t="shared" si="23"/>
        <v>0</v>
      </c>
      <c r="BW17" s="444">
        <f t="shared" si="24"/>
        <v>0</v>
      </c>
      <c r="BX17" s="444">
        <f t="shared" si="25"/>
        <v>0</v>
      </c>
      <c r="BY17" s="444">
        <f t="shared" si="26"/>
        <v>0</v>
      </c>
      <c r="BZ17" s="444">
        <f t="shared" si="27"/>
        <v>0</v>
      </c>
      <c r="CA17" s="444">
        <f t="shared" si="28"/>
        <v>0</v>
      </c>
      <c r="CB17" s="444">
        <f t="shared" si="29"/>
        <v>0</v>
      </c>
      <c r="CC17" s="444">
        <f t="shared" si="30"/>
        <v>0</v>
      </c>
      <c r="CD17" s="444">
        <f t="shared" si="31"/>
        <v>0</v>
      </c>
      <c r="CE17" s="444">
        <f t="shared" si="32"/>
        <v>0</v>
      </c>
      <c r="CF17" s="444">
        <f t="shared" si="33"/>
        <v>0</v>
      </c>
      <c r="CG17" s="444">
        <f t="shared" si="34"/>
        <v>0</v>
      </c>
      <c r="CH17" s="444">
        <f t="shared" si="35"/>
        <v>0</v>
      </c>
      <c r="CI17" s="444">
        <f t="shared" si="36"/>
        <v>0</v>
      </c>
      <c r="CJ17" s="444">
        <f t="shared" si="37"/>
        <v>0</v>
      </c>
      <c r="CK17" s="444">
        <f t="shared" si="38"/>
        <v>0</v>
      </c>
      <c r="CL17" s="444">
        <f t="shared" si="39"/>
        <v>0</v>
      </c>
      <c r="CM17" s="444">
        <f t="shared" si="40"/>
        <v>0</v>
      </c>
      <c r="CN17" s="444">
        <f t="shared" si="41"/>
        <v>0</v>
      </c>
      <c r="CO17" s="444">
        <f t="shared" si="42"/>
        <v>0</v>
      </c>
      <c r="CP17" s="444">
        <f t="shared" si="43"/>
        <v>0</v>
      </c>
      <c r="CQ17" s="444">
        <f t="shared" si="44"/>
        <v>0</v>
      </c>
      <c r="CR17" s="444">
        <f t="shared" si="45"/>
        <v>0</v>
      </c>
      <c r="CS17" s="444">
        <f t="shared" si="46"/>
        <v>0</v>
      </c>
      <c r="CT17" s="444">
        <f t="shared" si="47"/>
        <v>0</v>
      </c>
      <c r="CU17" s="444">
        <f t="shared" si="48"/>
        <v>0</v>
      </c>
      <c r="CV17" s="444">
        <f t="shared" si="49"/>
        <v>0</v>
      </c>
      <c r="CW17" s="444">
        <f t="shared" si="50"/>
        <v>0</v>
      </c>
      <c r="CX17" s="444">
        <f t="shared" si="51"/>
        <v>0</v>
      </c>
      <c r="CY17" s="444">
        <f t="shared" si="52"/>
        <v>0</v>
      </c>
      <c r="CZ17" s="444">
        <f t="shared" si="53"/>
        <v>0</v>
      </c>
      <c r="DA17" s="444">
        <f t="shared" si="54"/>
        <v>0</v>
      </c>
      <c r="DB17" s="444">
        <f t="shared" si="55"/>
        <v>0</v>
      </c>
      <c r="DC17" s="444">
        <f t="shared" si="56"/>
        <v>0</v>
      </c>
      <c r="DD17" s="444">
        <f t="shared" si="57"/>
        <v>0</v>
      </c>
      <c r="DE17" s="444">
        <f t="shared" si="58"/>
        <v>0</v>
      </c>
      <c r="DF17" s="444">
        <f t="shared" si="59"/>
        <v>0</v>
      </c>
      <c r="DG17" s="444">
        <f t="shared" si="60"/>
        <v>0</v>
      </c>
      <c r="DH17" s="444">
        <f t="shared" si="61"/>
        <v>0</v>
      </c>
      <c r="DI17" s="444">
        <f t="shared" si="62"/>
        <v>0</v>
      </c>
      <c r="DJ17" s="444">
        <f t="shared" si="63"/>
        <v>0</v>
      </c>
      <c r="DK17" s="444">
        <f t="shared" si="64"/>
        <v>0</v>
      </c>
      <c r="DL17" s="444">
        <f t="shared" si="65"/>
        <v>0</v>
      </c>
      <c r="DM17" s="444">
        <f t="shared" si="66"/>
        <v>0</v>
      </c>
      <c r="DN17" s="444">
        <f t="shared" si="67"/>
        <v>0</v>
      </c>
      <c r="DO17" s="444">
        <f t="shared" si="68"/>
        <v>0</v>
      </c>
      <c r="DP17" s="444">
        <f t="shared" si="69"/>
        <v>0</v>
      </c>
      <c r="DQ17" s="444">
        <f t="shared" si="70"/>
        <v>0</v>
      </c>
      <c r="DR17" s="444">
        <f t="shared" si="71"/>
        <v>0</v>
      </c>
      <c r="DS17" s="444">
        <f t="shared" si="72"/>
        <v>0</v>
      </c>
      <c r="DT17" s="444">
        <f t="shared" si="73"/>
        <v>0</v>
      </c>
      <c r="DU17" s="444">
        <f t="shared" si="74"/>
        <v>0</v>
      </c>
      <c r="DV17" s="444">
        <f t="shared" si="75"/>
        <v>0</v>
      </c>
      <c r="DW17" s="444">
        <f t="shared" si="76"/>
        <v>0</v>
      </c>
      <c r="DX17" s="444">
        <f t="shared" si="77"/>
        <v>0</v>
      </c>
      <c r="DY17" s="444">
        <f t="shared" si="78"/>
        <v>0</v>
      </c>
      <c r="DZ17" s="444">
        <f t="shared" si="79"/>
        <v>0</v>
      </c>
      <c r="EA17" s="444">
        <f t="shared" si="80"/>
        <v>0</v>
      </c>
      <c r="EB17" s="444">
        <f t="shared" si="81"/>
        <v>0</v>
      </c>
      <c r="EC17" s="444">
        <f t="shared" si="82"/>
        <v>0</v>
      </c>
      <c r="ED17" s="444">
        <f t="shared" si="83"/>
        <v>0</v>
      </c>
      <c r="EE17" s="444">
        <f t="shared" si="84"/>
        <v>0</v>
      </c>
      <c r="EF17" s="444">
        <f t="shared" si="85"/>
        <v>0</v>
      </c>
      <c r="EG17" s="444">
        <f t="shared" si="86"/>
        <v>0</v>
      </c>
      <c r="EH17" s="444">
        <f t="shared" si="87"/>
        <v>0</v>
      </c>
      <c r="EI17" s="444">
        <f t="shared" si="88"/>
        <v>0</v>
      </c>
      <c r="EJ17" s="444">
        <f t="shared" si="89"/>
        <v>0</v>
      </c>
      <c r="EK17" s="444">
        <f t="shared" si="90"/>
        <v>0</v>
      </c>
      <c r="EL17" s="444">
        <f t="shared" si="91"/>
        <v>0</v>
      </c>
      <c r="EM17" s="444">
        <f t="shared" si="92"/>
        <v>0</v>
      </c>
      <c r="EN17" s="444">
        <f t="shared" si="93"/>
        <v>0</v>
      </c>
      <c r="EO17" s="444">
        <f t="shared" si="94"/>
        <v>0</v>
      </c>
      <c r="EP17" s="444">
        <f t="shared" si="95"/>
        <v>0</v>
      </c>
      <c r="EQ17" s="444">
        <f t="shared" si="96"/>
        <v>0</v>
      </c>
      <c r="ER17" s="444">
        <f t="shared" si="97"/>
        <v>0</v>
      </c>
      <c r="ES17" s="444">
        <f t="shared" si="98"/>
        <v>0</v>
      </c>
      <c r="ET17" s="444">
        <f t="shared" si="99"/>
        <v>0</v>
      </c>
      <c r="EU17" s="444">
        <f t="shared" si="100"/>
        <v>0</v>
      </c>
    </row>
    <row r="18" spans="2:151" x14ac:dyDescent="0.25">
      <c r="B18" s="148" t="s">
        <v>96</v>
      </c>
      <c r="C18" s="149" t="s">
        <v>149</v>
      </c>
      <c r="D18" s="435">
        <v>1</v>
      </c>
      <c r="E18" s="436">
        <v>4</v>
      </c>
      <c r="F18" s="437">
        <f>'Maq Amort'!AA11</f>
        <v>7356.4615737790155</v>
      </c>
      <c r="G18" s="438">
        <f t="shared" si="8"/>
        <v>7356.4615737790155</v>
      </c>
      <c r="H18" s="439">
        <f t="shared" si="9"/>
        <v>1839.1153934447539</v>
      </c>
      <c r="I18" s="460"/>
      <c r="J18" s="440">
        <f t="shared" si="101"/>
        <v>0</v>
      </c>
      <c r="K18" s="461"/>
      <c r="L18" s="438">
        <f t="shared" si="10"/>
        <v>1839.1153934447539</v>
      </c>
      <c r="M18" s="520"/>
      <c r="N18" s="520"/>
      <c r="O18" s="441">
        <f t="shared" si="11"/>
        <v>1839.1153934447539</v>
      </c>
      <c r="P18" s="437">
        <f t="shared" si="12"/>
        <v>0</v>
      </c>
      <c r="Q18" s="442" t="str">
        <f t="shared" si="13"/>
        <v/>
      </c>
      <c r="R18" s="409"/>
      <c r="S18" s="443" t="str">
        <f t="shared" si="14"/>
        <v>Vehicle elèctric</v>
      </c>
      <c r="T18" s="444">
        <f t="shared" si="15"/>
        <v>7203.201957658619</v>
      </c>
      <c r="U18" s="444">
        <f t="shared" ref="U18:BO18" si="107">IF(T18&lt;1,0,T18-($L18/12))</f>
        <v>7049.9423415382225</v>
      </c>
      <c r="V18" s="444">
        <f t="shared" si="107"/>
        <v>6896.6827254178261</v>
      </c>
      <c r="W18" s="444">
        <f t="shared" si="107"/>
        <v>6743.4231092974296</v>
      </c>
      <c r="X18" s="444">
        <f t="shared" si="107"/>
        <v>6590.1634931770332</v>
      </c>
      <c r="Y18" s="444">
        <f t="shared" si="107"/>
        <v>6436.9038770566367</v>
      </c>
      <c r="Z18" s="444">
        <f t="shared" si="107"/>
        <v>6283.6442609362402</v>
      </c>
      <c r="AA18" s="444">
        <f t="shared" si="107"/>
        <v>6130.3846448158438</v>
      </c>
      <c r="AB18" s="444">
        <f t="shared" si="107"/>
        <v>5977.1250286954473</v>
      </c>
      <c r="AC18" s="444">
        <f t="shared" si="107"/>
        <v>5823.8654125750509</v>
      </c>
      <c r="AD18" s="444">
        <f t="shared" si="107"/>
        <v>5670.6057964546544</v>
      </c>
      <c r="AE18" s="444">
        <f t="shared" si="107"/>
        <v>5517.346180334258</v>
      </c>
      <c r="AF18" s="444">
        <f t="shared" si="107"/>
        <v>5364.0865642138615</v>
      </c>
      <c r="AG18" s="444">
        <f t="shared" si="107"/>
        <v>5210.826948093465</v>
      </c>
      <c r="AH18" s="444">
        <f t="shared" si="107"/>
        <v>5057.5673319730686</v>
      </c>
      <c r="AI18" s="444">
        <f t="shared" si="107"/>
        <v>4904.3077158526721</v>
      </c>
      <c r="AJ18" s="444">
        <f t="shared" si="107"/>
        <v>4751.0480997322757</v>
      </c>
      <c r="AK18" s="444">
        <f t="shared" si="107"/>
        <v>4597.7884836118792</v>
      </c>
      <c r="AL18" s="444">
        <f t="shared" si="107"/>
        <v>4444.5288674914827</v>
      </c>
      <c r="AM18" s="444">
        <f t="shared" si="107"/>
        <v>4291.2692513710863</v>
      </c>
      <c r="AN18" s="444">
        <f t="shared" si="107"/>
        <v>4138.0096352506898</v>
      </c>
      <c r="AO18" s="444">
        <f t="shared" si="107"/>
        <v>3984.7500191302938</v>
      </c>
      <c r="AP18" s="444">
        <f t="shared" si="107"/>
        <v>3831.4904030098978</v>
      </c>
      <c r="AQ18" s="444">
        <f t="shared" si="107"/>
        <v>3678.2307868895018</v>
      </c>
      <c r="AR18" s="444">
        <f t="shared" si="107"/>
        <v>3524.9711707691058</v>
      </c>
      <c r="AS18" s="444">
        <f t="shared" si="107"/>
        <v>3371.7115546487098</v>
      </c>
      <c r="AT18" s="444">
        <f t="shared" si="107"/>
        <v>3218.4519385283138</v>
      </c>
      <c r="AU18" s="444">
        <f t="shared" si="107"/>
        <v>3065.1923224079178</v>
      </c>
      <c r="AV18" s="444">
        <f t="shared" si="107"/>
        <v>2911.9327062875218</v>
      </c>
      <c r="AW18" s="444">
        <f t="shared" si="107"/>
        <v>2758.6730901671258</v>
      </c>
      <c r="AX18" s="444">
        <f t="shared" si="107"/>
        <v>2605.4134740467298</v>
      </c>
      <c r="AY18" s="444">
        <f t="shared" si="107"/>
        <v>2452.1538579263338</v>
      </c>
      <c r="AZ18" s="444">
        <f t="shared" si="107"/>
        <v>2298.8942418059378</v>
      </c>
      <c r="BA18" s="444">
        <f t="shared" si="107"/>
        <v>2145.6346256855418</v>
      </c>
      <c r="BB18" s="444">
        <f t="shared" si="107"/>
        <v>1992.3750095651455</v>
      </c>
      <c r="BC18" s="444">
        <f t="shared" si="107"/>
        <v>1839.1153934447493</v>
      </c>
      <c r="BD18" s="444">
        <f t="shared" si="107"/>
        <v>1685.8557773243531</v>
      </c>
      <c r="BE18" s="444">
        <f t="shared" si="107"/>
        <v>1532.5961612039569</v>
      </c>
      <c r="BF18" s="444">
        <f t="shared" si="107"/>
        <v>1379.3365450835606</v>
      </c>
      <c r="BG18" s="444">
        <f t="shared" si="107"/>
        <v>1226.0769289631644</v>
      </c>
      <c r="BH18" s="444">
        <f t="shared" si="107"/>
        <v>1072.8173128427682</v>
      </c>
      <c r="BI18" s="444">
        <f t="shared" si="107"/>
        <v>919.55769672237204</v>
      </c>
      <c r="BJ18" s="444">
        <f t="shared" si="107"/>
        <v>766.29808060197593</v>
      </c>
      <c r="BK18" s="444">
        <f t="shared" si="107"/>
        <v>613.03846448157981</v>
      </c>
      <c r="BL18" s="444">
        <f t="shared" si="107"/>
        <v>459.77884836118369</v>
      </c>
      <c r="BM18" s="444">
        <f t="shared" si="107"/>
        <v>306.51923224078757</v>
      </c>
      <c r="BN18" s="444">
        <f t="shared" si="107"/>
        <v>153.25961612039143</v>
      </c>
      <c r="BO18" s="444">
        <f t="shared" si="107"/>
        <v>-4.7180037654470652E-12</v>
      </c>
      <c r="BP18" s="444">
        <f t="shared" si="17"/>
        <v>0</v>
      </c>
      <c r="BQ18" s="444">
        <f t="shared" si="18"/>
        <v>0</v>
      </c>
      <c r="BR18" s="444">
        <f t="shared" si="19"/>
        <v>0</v>
      </c>
      <c r="BS18" s="444">
        <f t="shared" si="20"/>
        <v>0</v>
      </c>
      <c r="BT18" s="444">
        <f t="shared" si="21"/>
        <v>0</v>
      </c>
      <c r="BU18" s="444">
        <f t="shared" si="22"/>
        <v>0</v>
      </c>
      <c r="BV18" s="444">
        <f t="shared" si="23"/>
        <v>0</v>
      </c>
      <c r="BW18" s="444">
        <f t="shared" si="24"/>
        <v>0</v>
      </c>
      <c r="BX18" s="444">
        <f t="shared" si="25"/>
        <v>0</v>
      </c>
      <c r="BY18" s="444">
        <f t="shared" si="26"/>
        <v>0</v>
      </c>
      <c r="BZ18" s="444">
        <f t="shared" si="27"/>
        <v>0</v>
      </c>
      <c r="CA18" s="444">
        <f t="shared" si="28"/>
        <v>0</v>
      </c>
      <c r="CB18" s="444">
        <f t="shared" si="29"/>
        <v>0</v>
      </c>
      <c r="CC18" s="444">
        <f t="shared" si="30"/>
        <v>0</v>
      </c>
      <c r="CD18" s="444">
        <f t="shared" si="31"/>
        <v>0</v>
      </c>
      <c r="CE18" s="444">
        <f t="shared" si="32"/>
        <v>0</v>
      </c>
      <c r="CF18" s="444">
        <f t="shared" si="33"/>
        <v>0</v>
      </c>
      <c r="CG18" s="444">
        <f t="shared" si="34"/>
        <v>0</v>
      </c>
      <c r="CH18" s="444">
        <f t="shared" si="35"/>
        <v>0</v>
      </c>
      <c r="CI18" s="444">
        <f t="shared" si="36"/>
        <v>0</v>
      </c>
      <c r="CJ18" s="444">
        <f t="shared" si="37"/>
        <v>0</v>
      </c>
      <c r="CK18" s="444">
        <f t="shared" si="38"/>
        <v>0</v>
      </c>
      <c r="CL18" s="444">
        <f t="shared" si="39"/>
        <v>0</v>
      </c>
      <c r="CM18" s="444">
        <f t="shared" si="40"/>
        <v>0</v>
      </c>
      <c r="CN18" s="444">
        <f t="shared" si="41"/>
        <v>0</v>
      </c>
      <c r="CO18" s="444">
        <f t="shared" si="42"/>
        <v>0</v>
      </c>
      <c r="CP18" s="444">
        <f t="shared" si="43"/>
        <v>0</v>
      </c>
      <c r="CQ18" s="444">
        <f t="shared" si="44"/>
        <v>0</v>
      </c>
      <c r="CR18" s="444">
        <f t="shared" si="45"/>
        <v>0</v>
      </c>
      <c r="CS18" s="444">
        <f t="shared" si="46"/>
        <v>0</v>
      </c>
      <c r="CT18" s="444">
        <f t="shared" si="47"/>
        <v>0</v>
      </c>
      <c r="CU18" s="444">
        <f t="shared" si="48"/>
        <v>0</v>
      </c>
      <c r="CV18" s="444">
        <f t="shared" si="49"/>
        <v>0</v>
      </c>
      <c r="CW18" s="444">
        <f t="shared" si="50"/>
        <v>0</v>
      </c>
      <c r="CX18" s="444">
        <f t="shared" si="51"/>
        <v>0</v>
      </c>
      <c r="CY18" s="444">
        <f t="shared" si="52"/>
        <v>0</v>
      </c>
      <c r="CZ18" s="444">
        <f t="shared" si="53"/>
        <v>0</v>
      </c>
      <c r="DA18" s="444">
        <f t="shared" si="54"/>
        <v>0</v>
      </c>
      <c r="DB18" s="444">
        <f t="shared" si="55"/>
        <v>0</v>
      </c>
      <c r="DC18" s="444">
        <f t="shared" si="56"/>
        <v>0</v>
      </c>
      <c r="DD18" s="444">
        <f t="shared" si="57"/>
        <v>0</v>
      </c>
      <c r="DE18" s="444">
        <f t="shared" si="58"/>
        <v>0</v>
      </c>
      <c r="DF18" s="444">
        <f t="shared" si="59"/>
        <v>0</v>
      </c>
      <c r="DG18" s="444">
        <f t="shared" si="60"/>
        <v>0</v>
      </c>
      <c r="DH18" s="444">
        <f t="shared" si="61"/>
        <v>0</v>
      </c>
      <c r="DI18" s="444">
        <f t="shared" si="62"/>
        <v>0</v>
      </c>
      <c r="DJ18" s="444">
        <f t="shared" si="63"/>
        <v>0</v>
      </c>
      <c r="DK18" s="444">
        <f t="shared" si="64"/>
        <v>0</v>
      </c>
      <c r="DL18" s="444">
        <f t="shared" si="65"/>
        <v>0</v>
      </c>
      <c r="DM18" s="444">
        <f t="shared" si="66"/>
        <v>0</v>
      </c>
      <c r="DN18" s="444">
        <f t="shared" si="67"/>
        <v>0</v>
      </c>
      <c r="DO18" s="444">
        <f t="shared" si="68"/>
        <v>0</v>
      </c>
      <c r="DP18" s="444">
        <f t="shared" si="69"/>
        <v>0</v>
      </c>
      <c r="DQ18" s="444">
        <f t="shared" si="70"/>
        <v>0</v>
      </c>
      <c r="DR18" s="444">
        <f t="shared" si="71"/>
        <v>0</v>
      </c>
      <c r="DS18" s="444">
        <f t="shared" si="72"/>
        <v>0</v>
      </c>
      <c r="DT18" s="444">
        <f t="shared" si="73"/>
        <v>0</v>
      </c>
      <c r="DU18" s="444">
        <f t="shared" si="74"/>
        <v>0</v>
      </c>
      <c r="DV18" s="444">
        <f t="shared" si="75"/>
        <v>0</v>
      </c>
      <c r="DW18" s="444">
        <f t="shared" si="76"/>
        <v>0</v>
      </c>
      <c r="DX18" s="444">
        <f t="shared" si="77"/>
        <v>0</v>
      </c>
      <c r="DY18" s="444">
        <f t="shared" si="78"/>
        <v>0</v>
      </c>
      <c r="DZ18" s="444">
        <f t="shared" si="79"/>
        <v>0</v>
      </c>
      <c r="EA18" s="444">
        <f t="shared" si="80"/>
        <v>0</v>
      </c>
      <c r="EB18" s="444">
        <f t="shared" si="81"/>
        <v>0</v>
      </c>
      <c r="EC18" s="444">
        <f t="shared" si="82"/>
        <v>0</v>
      </c>
      <c r="ED18" s="444">
        <f t="shared" si="83"/>
        <v>0</v>
      </c>
      <c r="EE18" s="444">
        <f t="shared" si="84"/>
        <v>0</v>
      </c>
      <c r="EF18" s="444">
        <f t="shared" si="85"/>
        <v>0</v>
      </c>
      <c r="EG18" s="444">
        <f t="shared" si="86"/>
        <v>0</v>
      </c>
      <c r="EH18" s="444">
        <f t="shared" si="87"/>
        <v>0</v>
      </c>
      <c r="EI18" s="444">
        <f t="shared" si="88"/>
        <v>0</v>
      </c>
      <c r="EJ18" s="444">
        <f t="shared" si="89"/>
        <v>0</v>
      </c>
      <c r="EK18" s="444">
        <f t="shared" si="90"/>
        <v>0</v>
      </c>
      <c r="EL18" s="444">
        <f t="shared" si="91"/>
        <v>0</v>
      </c>
      <c r="EM18" s="444">
        <f t="shared" si="92"/>
        <v>0</v>
      </c>
      <c r="EN18" s="444">
        <f t="shared" si="93"/>
        <v>0</v>
      </c>
      <c r="EO18" s="444">
        <f t="shared" si="94"/>
        <v>0</v>
      </c>
      <c r="EP18" s="444">
        <f t="shared" si="95"/>
        <v>0</v>
      </c>
      <c r="EQ18" s="444">
        <f t="shared" si="96"/>
        <v>0</v>
      </c>
      <c r="ER18" s="444">
        <f t="shared" si="97"/>
        <v>0</v>
      </c>
      <c r="ES18" s="444">
        <f t="shared" si="98"/>
        <v>0</v>
      </c>
      <c r="ET18" s="444">
        <f t="shared" si="99"/>
        <v>0</v>
      </c>
      <c r="EU18" s="444">
        <f t="shared" si="100"/>
        <v>0</v>
      </c>
    </row>
    <row r="19" spans="2:151" x14ac:dyDescent="0.25">
      <c r="B19" s="136" t="s">
        <v>97</v>
      </c>
      <c r="C19" s="137" t="s">
        <v>152</v>
      </c>
      <c r="D19" s="435">
        <v>1</v>
      </c>
      <c r="E19" s="436">
        <v>4</v>
      </c>
      <c r="F19" s="437">
        <f>'Maq Amort'!AA12</f>
        <v>248.73587783323933</v>
      </c>
      <c r="G19" s="438">
        <f t="shared" si="8"/>
        <v>248.73587783323933</v>
      </c>
      <c r="H19" s="439">
        <f t="shared" ref="H19:H23" si="108">IF(G19=0,0,G19/E19)</f>
        <v>62.183969458309832</v>
      </c>
      <c r="I19" s="460"/>
      <c r="J19" s="440">
        <f t="shared" si="101"/>
        <v>0</v>
      </c>
      <c r="K19" s="461"/>
      <c r="L19" s="438">
        <f t="shared" si="10"/>
        <v>62.183969458309832</v>
      </c>
      <c r="M19" s="520"/>
      <c r="N19" s="520"/>
      <c r="O19" s="441">
        <f t="shared" si="11"/>
        <v>62.183969458309832</v>
      </c>
      <c r="P19" s="437">
        <f t="shared" si="12"/>
        <v>0</v>
      </c>
      <c r="Q19" s="442" t="str">
        <f t="shared" si="13"/>
        <v/>
      </c>
      <c r="R19" s="409"/>
      <c r="S19" s="443" t="str">
        <f t="shared" si="14"/>
        <v>Desbrossadora</v>
      </c>
      <c r="T19" s="444">
        <f t="shared" si="15"/>
        <v>243.55388037838017</v>
      </c>
      <c r="U19" s="444">
        <f t="shared" ref="U19:BO19" si="109">IF(T19&lt;1,0,T19-($L19/12))</f>
        <v>238.37188292352101</v>
      </c>
      <c r="V19" s="444">
        <f t="shared" si="109"/>
        <v>233.18988546866186</v>
      </c>
      <c r="W19" s="444">
        <f t="shared" si="109"/>
        <v>228.0078880138027</v>
      </c>
      <c r="X19" s="444">
        <f t="shared" si="109"/>
        <v>222.82589055894354</v>
      </c>
      <c r="Y19" s="444">
        <f t="shared" si="109"/>
        <v>217.64389310408438</v>
      </c>
      <c r="Z19" s="444">
        <f t="shared" si="109"/>
        <v>212.46189564922523</v>
      </c>
      <c r="AA19" s="444">
        <f t="shared" si="109"/>
        <v>207.27989819436607</v>
      </c>
      <c r="AB19" s="444">
        <f t="shared" si="109"/>
        <v>202.09790073950691</v>
      </c>
      <c r="AC19" s="444">
        <f t="shared" si="109"/>
        <v>196.91590328464775</v>
      </c>
      <c r="AD19" s="444">
        <f t="shared" si="109"/>
        <v>191.7339058297886</v>
      </c>
      <c r="AE19" s="444">
        <f t="shared" si="109"/>
        <v>186.55190837492944</v>
      </c>
      <c r="AF19" s="444">
        <f t="shared" si="109"/>
        <v>181.36991092007028</v>
      </c>
      <c r="AG19" s="444">
        <f t="shared" si="109"/>
        <v>176.18791346521112</v>
      </c>
      <c r="AH19" s="444">
        <f t="shared" si="109"/>
        <v>171.00591601035197</v>
      </c>
      <c r="AI19" s="444">
        <f t="shared" si="109"/>
        <v>165.82391855549281</v>
      </c>
      <c r="AJ19" s="444">
        <f t="shared" si="109"/>
        <v>160.64192110063365</v>
      </c>
      <c r="AK19" s="444">
        <f t="shared" si="109"/>
        <v>155.4599236457745</v>
      </c>
      <c r="AL19" s="444">
        <f t="shared" si="109"/>
        <v>150.27792619091534</v>
      </c>
      <c r="AM19" s="444">
        <f t="shared" si="109"/>
        <v>145.09592873605618</v>
      </c>
      <c r="AN19" s="444">
        <f t="shared" si="109"/>
        <v>139.91393128119702</v>
      </c>
      <c r="AO19" s="444">
        <f t="shared" si="109"/>
        <v>134.73193382633787</v>
      </c>
      <c r="AP19" s="444">
        <f t="shared" si="109"/>
        <v>129.54993637147871</v>
      </c>
      <c r="AQ19" s="444">
        <f t="shared" si="109"/>
        <v>124.36793891661955</v>
      </c>
      <c r="AR19" s="444">
        <f t="shared" si="109"/>
        <v>119.18594146176039</v>
      </c>
      <c r="AS19" s="444">
        <f t="shared" si="109"/>
        <v>114.00394400690124</v>
      </c>
      <c r="AT19" s="444">
        <f t="shared" si="109"/>
        <v>108.82194655204208</v>
      </c>
      <c r="AU19" s="444">
        <f t="shared" si="109"/>
        <v>103.63994909718292</v>
      </c>
      <c r="AV19" s="444">
        <f t="shared" si="109"/>
        <v>98.457951642323764</v>
      </c>
      <c r="AW19" s="444">
        <f t="shared" si="109"/>
        <v>93.275954187464606</v>
      </c>
      <c r="AX19" s="444">
        <f t="shared" si="109"/>
        <v>88.093956732605449</v>
      </c>
      <c r="AY19" s="444">
        <f t="shared" si="109"/>
        <v>82.911959277746291</v>
      </c>
      <c r="AZ19" s="444">
        <f t="shared" si="109"/>
        <v>77.729961822887134</v>
      </c>
      <c r="BA19" s="444">
        <f t="shared" si="109"/>
        <v>72.547964368027976</v>
      </c>
      <c r="BB19" s="444">
        <f t="shared" si="109"/>
        <v>67.365966913168819</v>
      </c>
      <c r="BC19" s="444">
        <f t="shared" si="109"/>
        <v>62.183969458309669</v>
      </c>
      <c r="BD19" s="444">
        <f t="shared" si="109"/>
        <v>57.001972003450518</v>
      </c>
      <c r="BE19" s="444">
        <f t="shared" si="109"/>
        <v>51.819974548591368</v>
      </c>
      <c r="BF19" s="444">
        <f t="shared" si="109"/>
        <v>46.637977093732218</v>
      </c>
      <c r="BG19" s="444">
        <f t="shared" si="109"/>
        <v>41.455979638873067</v>
      </c>
      <c r="BH19" s="444">
        <f t="shared" si="109"/>
        <v>36.273982184013917</v>
      </c>
      <c r="BI19" s="444">
        <f t="shared" si="109"/>
        <v>31.091984729154763</v>
      </c>
      <c r="BJ19" s="444">
        <f t="shared" si="109"/>
        <v>25.909987274295609</v>
      </c>
      <c r="BK19" s="444">
        <f t="shared" si="109"/>
        <v>20.727989819436456</v>
      </c>
      <c r="BL19" s="444">
        <f t="shared" si="109"/>
        <v>15.545992364577302</v>
      </c>
      <c r="BM19" s="444">
        <f t="shared" si="109"/>
        <v>10.363994909718148</v>
      </c>
      <c r="BN19" s="444">
        <f t="shared" si="109"/>
        <v>5.1819974548589949</v>
      </c>
      <c r="BO19" s="444">
        <f t="shared" si="109"/>
        <v>-1.5809575870662229E-13</v>
      </c>
      <c r="BP19" s="444">
        <f t="shared" si="17"/>
        <v>0</v>
      </c>
      <c r="BQ19" s="444">
        <f t="shared" si="18"/>
        <v>0</v>
      </c>
      <c r="BR19" s="444">
        <f t="shared" si="19"/>
        <v>0</v>
      </c>
      <c r="BS19" s="444">
        <f t="shared" si="20"/>
        <v>0</v>
      </c>
      <c r="BT19" s="444">
        <f t="shared" si="21"/>
        <v>0</v>
      </c>
      <c r="BU19" s="444">
        <f t="shared" si="22"/>
        <v>0</v>
      </c>
      <c r="BV19" s="444">
        <f t="shared" si="23"/>
        <v>0</v>
      </c>
      <c r="BW19" s="444">
        <f t="shared" si="24"/>
        <v>0</v>
      </c>
      <c r="BX19" s="444">
        <f t="shared" si="25"/>
        <v>0</v>
      </c>
      <c r="BY19" s="444">
        <f t="shared" si="26"/>
        <v>0</v>
      </c>
      <c r="BZ19" s="444">
        <f t="shared" si="27"/>
        <v>0</v>
      </c>
      <c r="CA19" s="444">
        <f t="shared" si="28"/>
        <v>0</v>
      </c>
      <c r="CB19" s="444">
        <f t="shared" si="29"/>
        <v>0</v>
      </c>
      <c r="CC19" s="444">
        <f t="shared" si="30"/>
        <v>0</v>
      </c>
      <c r="CD19" s="444">
        <f t="shared" si="31"/>
        <v>0</v>
      </c>
      <c r="CE19" s="444">
        <f t="shared" si="32"/>
        <v>0</v>
      </c>
      <c r="CF19" s="444">
        <f t="shared" si="33"/>
        <v>0</v>
      </c>
      <c r="CG19" s="444">
        <f t="shared" si="34"/>
        <v>0</v>
      </c>
      <c r="CH19" s="444">
        <f t="shared" si="35"/>
        <v>0</v>
      </c>
      <c r="CI19" s="444">
        <f t="shared" si="36"/>
        <v>0</v>
      </c>
      <c r="CJ19" s="444">
        <f t="shared" si="37"/>
        <v>0</v>
      </c>
      <c r="CK19" s="444">
        <f t="shared" si="38"/>
        <v>0</v>
      </c>
      <c r="CL19" s="444">
        <f t="shared" si="39"/>
        <v>0</v>
      </c>
      <c r="CM19" s="444">
        <f t="shared" si="40"/>
        <v>0</v>
      </c>
      <c r="CN19" s="444">
        <f t="shared" si="41"/>
        <v>0</v>
      </c>
      <c r="CO19" s="444">
        <f t="shared" si="42"/>
        <v>0</v>
      </c>
      <c r="CP19" s="444">
        <f t="shared" si="43"/>
        <v>0</v>
      </c>
      <c r="CQ19" s="444">
        <f t="shared" si="44"/>
        <v>0</v>
      </c>
      <c r="CR19" s="444">
        <f t="shared" si="45"/>
        <v>0</v>
      </c>
      <c r="CS19" s="444">
        <f t="shared" si="46"/>
        <v>0</v>
      </c>
      <c r="CT19" s="444">
        <f t="shared" si="47"/>
        <v>0</v>
      </c>
      <c r="CU19" s="444">
        <f t="shared" si="48"/>
        <v>0</v>
      </c>
      <c r="CV19" s="444">
        <f t="shared" si="49"/>
        <v>0</v>
      </c>
      <c r="CW19" s="444">
        <f t="shared" si="50"/>
        <v>0</v>
      </c>
      <c r="CX19" s="444">
        <f t="shared" si="51"/>
        <v>0</v>
      </c>
      <c r="CY19" s="444">
        <f t="shared" si="52"/>
        <v>0</v>
      </c>
      <c r="CZ19" s="444">
        <f t="shared" si="53"/>
        <v>0</v>
      </c>
      <c r="DA19" s="444">
        <f t="shared" si="54"/>
        <v>0</v>
      </c>
      <c r="DB19" s="444">
        <f t="shared" si="55"/>
        <v>0</v>
      </c>
      <c r="DC19" s="444">
        <f t="shared" si="56"/>
        <v>0</v>
      </c>
      <c r="DD19" s="444">
        <f t="shared" si="57"/>
        <v>0</v>
      </c>
      <c r="DE19" s="444">
        <f t="shared" si="58"/>
        <v>0</v>
      </c>
      <c r="DF19" s="444">
        <f t="shared" si="59"/>
        <v>0</v>
      </c>
      <c r="DG19" s="444">
        <f t="shared" si="60"/>
        <v>0</v>
      </c>
      <c r="DH19" s="444">
        <f t="shared" si="61"/>
        <v>0</v>
      </c>
      <c r="DI19" s="444">
        <f t="shared" si="62"/>
        <v>0</v>
      </c>
      <c r="DJ19" s="444">
        <f t="shared" si="63"/>
        <v>0</v>
      </c>
      <c r="DK19" s="444">
        <f t="shared" si="64"/>
        <v>0</v>
      </c>
      <c r="DL19" s="444">
        <f t="shared" si="65"/>
        <v>0</v>
      </c>
      <c r="DM19" s="444">
        <f t="shared" si="66"/>
        <v>0</v>
      </c>
      <c r="DN19" s="444">
        <f t="shared" si="67"/>
        <v>0</v>
      </c>
      <c r="DO19" s="444">
        <f t="shared" si="68"/>
        <v>0</v>
      </c>
      <c r="DP19" s="444">
        <f t="shared" si="69"/>
        <v>0</v>
      </c>
      <c r="DQ19" s="444">
        <f t="shared" si="70"/>
        <v>0</v>
      </c>
      <c r="DR19" s="444">
        <f t="shared" si="71"/>
        <v>0</v>
      </c>
      <c r="DS19" s="444">
        <f t="shared" si="72"/>
        <v>0</v>
      </c>
      <c r="DT19" s="444">
        <f t="shared" si="73"/>
        <v>0</v>
      </c>
      <c r="DU19" s="444">
        <f t="shared" si="74"/>
        <v>0</v>
      </c>
      <c r="DV19" s="444">
        <f t="shared" si="75"/>
        <v>0</v>
      </c>
      <c r="DW19" s="444">
        <f t="shared" si="76"/>
        <v>0</v>
      </c>
      <c r="DX19" s="444">
        <f t="shared" si="77"/>
        <v>0</v>
      </c>
      <c r="DY19" s="444">
        <f t="shared" si="78"/>
        <v>0</v>
      </c>
      <c r="DZ19" s="444">
        <f t="shared" si="79"/>
        <v>0</v>
      </c>
      <c r="EA19" s="444">
        <f t="shared" si="80"/>
        <v>0</v>
      </c>
      <c r="EB19" s="444">
        <f t="shared" si="81"/>
        <v>0</v>
      </c>
      <c r="EC19" s="444">
        <f t="shared" si="82"/>
        <v>0</v>
      </c>
      <c r="ED19" s="444">
        <f t="shared" si="83"/>
        <v>0</v>
      </c>
      <c r="EE19" s="444">
        <f t="shared" si="84"/>
        <v>0</v>
      </c>
      <c r="EF19" s="444">
        <f t="shared" si="85"/>
        <v>0</v>
      </c>
      <c r="EG19" s="444">
        <f t="shared" si="86"/>
        <v>0</v>
      </c>
      <c r="EH19" s="444">
        <f t="shared" si="87"/>
        <v>0</v>
      </c>
      <c r="EI19" s="444">
        <f t="shared" si="88"/>
        <v>0</v>
      </c>
      <c r="EJ19" s="444">
        <f t="shared" si="89"/>
        <v>0</v>
      </c>
      <c r="EK19" s="444">
        <f t="shared" si="90"/>
        <v>0</v>
      </c>
      <c r="EL19" s="444">
        <f t="shared" si="91"/>
        <v>0</v>
      </c>
      <c r="EM19" s="444">
        <f t="shared" si="92"/>
        <v>0</v>
      </c>
      <c r="EN19" s="444">
        <f t="shared" si="93"/>
        <v>0</v>
      </c>
      <c r="EO19" s="444">
        <f t="shared" si="94"/>
        <v>0</v>
      </c>
      <c r="EP19" s="444">
        <f t="shared" si="95"/>
        <v>0</v>
      </c>
      <c r="EQ19" s="444">
        <f t="shared" si="96"/>
        <v>0</v>
      </c>
      <c r="ER19" s="444">
        <f t="shared" si="97"/>
        <v>0</v>
      </c>
      <c r="ES19" s="444">
        <f t="shared" si="98"/>
        <v>0</v>
      </c>
      <c r="ET19" s="444">
        <f t="shared" si="99"/>
        <v>0</v>
      </c>
      <c r="EU19" s="444">
        <f t="shared" si="100"/>
        <v>0</v>
      </c>
    </row>
    <row r="20" spans="2:151" x14ac:dyDescent="0.25">
      <c r="B20" s="136" t="s">
        <v>97</v>
      </c>
      <c r="C20" s="137" t="s">
        <v>156</v>
      </c>
      <c r="D20" s="435">
        <v>1</v>
      </c>
      <c r="E20" s="436">
        <v>4</v>
      </c>
      <c r="F20" s="437">
        <f>'Maq Amort'!AA13</f>
        <v>248.73587783323933</v>
      </c>
      <c r="G20" s="438">
        <f t="shared" si="8"/>
        <v>248.73587783323933</v>
      </c>
      <c r="H20" s="439">
        <f t="shared" si="108"/>
        <v>62.183969458309832</v>
      </c>
      <c r="I20" s="460"/>
      <c r="J20" s="440">
        <f t="shared" ref="J20:J23" si="110">I20*H20</f>
        <v>0</v>
      </c>
      <c r="K20" s="461"/>
      <c r="L20" s="438">
        <f t="shared" si="10"/>
        <v>62.183969458309832</v>
      </c>
      <c r="M20" s="520"/>
      <c r="N20" s="520"/>
      <c r="O20" s="441">
        <f t="shared" ref="O20:O23" si="111">L20+(L20*M20)+(L20*N20)</f>
        <v>62.183969458309832</v>
      </c>
      <c r="P20" s="437">
        <f t="shared" si="12"/>
        <v>0</v>
      </c>
      <c r="Q20" s="442" t="str">
        <f t="shared" si="13"/>
        <v/>
      </c>
      <c r="R20" s="409"/>
      <c r="S20" s="443" t="str">
        <f t="shared" si="14"/>
        <v>Desbrossadora</v>
      </c>
      <c r="T20" s="444">
        <f t="shared" si="15"/>
        <v>243.55388037838017</v>
      </c>
      <c r="U20" s="444">
        <f t="shared" ref="U20:BO20" si="112">IF(T20&lt;1,0,T20-($L20/12))</f>
        <v>238.37188292352101</v>
      </c>
      <c r="V20" s="444">
        <f t="shared" si="112"/>
        <v>233.18988546866186</v>
      </c>
      <c r="W20" s="444">
        <f t="shared" si="112"/>
        <v>228.0078880138027</v>
      </c>
      <c r="X20" s="444">
        <f t="shared" si="112"/>
        <v>222.82589055894354</v>
      </c>
      <c r="Y20" s="444">
        <f t="shared" si="112"/>
        <v>217.64389310408438</v>
      </c>
      <c r="Z20" s="444">
        <f t="shared" si="112"/>
        <v>212.46189564922523</v>
      </c>
      <c r="AA20" s="444">
        <f t="shared" si="112"/>
        <v>207.27989819436607</v>
      </c>
      <c r="AB20" s="444">
        <f t="shared" si="112"/>
        <v>202.09790073950691</v>
      </c>
      <c r="AC20" s="444">
        <f t="shared" si="112"/>
        <v>196.91590328464775</v>
      </c>
      <c r="AD20" s="444">
        <f t="shared" si="112"/>
        <v>191.7339058297886</v>
      </c>
      <c r="AE20" s="444">
        <f t="shared" si="112"/>
        <v>186.55190837492944</v>
      </c>
      <c r="AF20" s="444">
        <f t="shared" si="112"/>
        <v>181.36991092007028</v>
      </c>
      <c r="AG20" s="444">
        <f t="shared" si="112"/>
        <v>176.18791346521112</v>
      </c>
      <c r="AH20" s="444">
        <f t="shared" si="112"/>
        <v>171.00591601035197</v>
      </c>
      <c r="AI20" s="444">
        <f t="shared" si="112"/>
        <v>165.82391855549281</v>
      </c>
      <c r="AJ20" s="444">
        <f t="shared" si="112"/>
        <v>160.64192110063365</v>
      </c>
      <c r="AK20" s="444">
        <f t="shared" si="112"/>
        <v>155.4599236457745</v>
      </c>
      <c r="AL20" s="444">
        <f t="shared" si="112"/>
        <v>150.27792619091534</v>
      </c>
      <c r="AM20" s="444">
        <f t="shared" si="112"/>
        <v>145.09592873605618</v>
      </c>
      <c r="AN20" s="444">
        <f t="shared" si="112"/>
        <v>139.91393128119702</v>
      </c>
      <c r="AO20" s="444">
        <f t="shared" si="112"/>
        <v>134.73193382633787</v>
      </c>
      <c r="AP20" s="444">
        <f t="shared" si="112"/>
        <v>129.54993637147871</v>
      </c>
      <c r="AQ20" s="444">
        <f t="shared" si="112"/>
        <v>124.36793891661955</v>
      </c>
      <c r="AR20" s="444">
        <f t="shared" si="112"/>
        <v>119.18594146176039</v>
      </c>
      <c r="AS20" s="444">
        <f t="shared" si="112"/>
        <v>114.00394400690124</v>
      </c>
      <c r="AT20" s="444">
        <f t="shared" si="112"/>
        <v>108.82194655204208</v>
      </c>
      <c r="AU20" s="444">
        <f t="shared" si="112"/>
        <v>103.63994909718292</v>
      </c>
      <c r="AV20" s="444">
        <f t="shared" si="112"/>
        <v>98.457951642323764</v>
      </c>
      <c r="AW20" s="444">
        <f t="shared" si="112"/>
        <v>93.275954187464606</v>
      </c>
      <c r="AX20" s="444">
        <f t="shared" si="112"/>
        <v>88.093956732605449</v>
      </c>
      <c r="AY20" s="444">
        <f t="shared" si="112"/>
        <v>82.911959277746291</v>
      </c>
      <c r="AZ20" s="444">
        <f t="shared" si="112"/>
        <v>77.729961822887134</v>
      </c>
      <c r="BA20" s="444">
        <f t="shared" si="112"/>
        <v>72.547964368027976</v>
      </c>
      <c r="BB20" s="444">
        <f t="shared" si="112"/>
        <v>67.365966913168819</v>
      </c>
      <c r="BC20" s="444">
        <f t="shared" si="112"/>
        <v>62.183969458309669</v>
      </c>
      <c r="BD20" s="444">
        <f t="shared" si="112"/>
        <v>57.001972003450518</v>
      </c>
      <c r="BE20" s="444">
        <f t="shared" si="112"/>
        <v>51.819974548591368</v>
      </c>
      <c r="BF20" s="444">
        <f t="shared" si="112"/>
        <v>46.637977093732218</v>
      </c>
      <c r="BG20" s="444">
        <f t="shared" si="112"/>
        <v>41.455979638873067</v>
      </c>
      <c r="BH20" s="444">
        <f t="shared" si="112"/>
        <v>36.273982184013917</v>
      </c>
      <c r="BI20" s="444">
        <f t="shared" si="112"/>
        <v>31.091984729154763</v>
      </c>
      <c r="BJ20" s="444">
        <f t="shared" si="112"/>
        <v>25.909987274295609</v>
      </c>
      <c r="BK20" s="444">
        <f t="shared" si="112"/>
        <v>20.727989819436456</v>
      </c>
      <c r="BL20" s="444">
        <f t="shared" si="112"/>
        <v>15.545992364577302</v>
      </c>
      <c r="BM20" s="444">
        <f t="shared" si="112"/>
        <v>10.363994909718148</v>
      </c>
      <c r="BN20" s="444">
        <f t="shared" si="112"/>
        <v>5.1819974548589949</v>
      </c>
      <c r="BO20" s="444">
        <f t="shared" si="112"/>
        <v>-1.5809575870662229E-13</v>
      </c>
      <c r="BP20" s="444">
        <f t="shared" si="17"/>
        <v>0</v>
      </c>
      <c r="BQ20" s="444">
        <f t="shared" si="18"/>
        <v>0</v>
      </c>
      <c r="BR20" s="444">
        <f t="shared" si="19"/>
        <v>0</v>
      </c>
      <c r="BS20" s="444">
        <f t="shared" si="20"/>
        <v>0</v>
      </c>
      <c r="BT20" s="444">
        <f t="shared" si="21"/>
        <v>0</v>
      </c>
      <c r="BU20" s="444">
        <f t="shared" si="22"/>
        <v>0</v>
      </c>
      <c r="BV20" s="444">
        <f t="shared" si="23"/>
        <v>0</v>
      </c>
      <c r="BW20" s="444">
        <f t="shared" si="24"/>
        <v>0</v>
      </c>
      <c r="BX20" s="444">
        <f t="shared" si="25"/>
        <v>0</v>
      </c>
      <c r="BY20" s="444">
        <f t="shared" si="26"/>
        <v>0</v>
      </c>
      <c r="BZ20" s="444">
        <f t="shared" si="27"/>
        <v>0</v>
      </c>
      <c r="CA20" s="444">
        <f t="shared" si="28"/>
        <v>0</v>
      </c>
      <c r="CB20" s="444">
        <f t="shared" si="29"/>
        <v>0</v>
      </c>
      <c r="CC20" s="444">
        <f t="shared" si="30"/>
        <v>0</v>
      </c>
      <c r="CD20" s="444">
        <f t="shared" si="31"/>
        <v>0</v>
      </c>
      <c r="CE20" s="444">
        <f t="shared" si="32"/>
        <v>0</v>
      </c>
      <c r="CF20" s="444">
        <f t="shared" si="33"/>
        <v>0</v>
      </c>
      <c r="CG20" s="444">
        <f t="shared" si="34"/>
        <v>0</v>
      </c>
      <c r="CH20" s="444">
        <f t="shared" si="35"/>
        <v>0</v>
      </c>
      <c r="CI20" s="444">
        <f t="shared" si="36"/>
        <v>0</v>
      </c>
      <c r="CJ20" s="444">
        <f t="shared" si="37"/>
        <v>0</v>
      </c>
      <c r="CK20" s="444">
        <f t="shared" si="38"/>
        <v>0</v>
      </c>
      <c r="CL20" s="444">
        <f t="shared" si="39"/>
        <v>0</v>
      </c>
      <c r="CM20" s="444">
        <f t="shared" si="40"/>
        <v>0</v>
      </c>
      <c r="CN20" s="444">
        <f t="shared" si="41"/>
        <v>0</v>
      </c>
      <c r="CO20" s="444">
        <f t="shared" si="42"/>
        <v>0</v>
      </c>
      <c r="CP20" s="444">
        <f t="shared" si="43"/>
        <v>0</v>
      </c>
      <c r="CQ20" s="444">
        <f t="shared" si="44"/>
        <v>0</v>
      </c>
      <c r="CR20" s="444">
        <f t="shared" si="45"/>
        <v>0</v>
      </c>
      <c r="CS20" s="444">
        <f t="shared" si="46"/>
        <v>0</v>
      </c>
      <c r="CT20" s="444">
        <f t="shared" si="47"/>
        <v>0</v>
      </c>
      <c r="CU20" s="444">
        <f t="shared" si="48"/>
        <v>0</v>
      </c>
      <c r="CV20" s="444">
        <f t="shared" si="49"/>
        <v>0</v>
      </c>
      <c r="CW20" s="444">
        <f t="shared" si="50"/>
        <v>0</v>
      </c>
      <c r="CX20" s="444">
        <f t="shared" si="51"/>
        <v>0</v>
      </c>
      <c r="CY20" s="444">
        <f t="shared" si="52"/>
        <v>0</v>
      </c>
      <c r="CZ20" s="444">
        <f t="shared" si="53"/>
        <v>0</v>
      </c>
      <c r="DA20" s="444">
        <f t="shared" si="54"/>
        <v>0</v>
      </c>
      <c r="DB20" s="444">
        <f t="shared" si="55"/>
        <v>0</v>
      </c>
      <c r="DC20" s="444">
        <f t="shared" si="56"/>
        <v>0</v>
      </c>
      <c r="DD20" s="444">
        <f t="shared" si="57"/>
        <v>0</v>
      </c>
      <c r="DE20" s="444">
        <f t="shared" si="58"/>
        <v>0</v>
      </c>
      <c r="DF20" s="444">
        <f t="shared" si="59"/>
        <v>0</v>
      </c>
      <c r="DG20" s="444">
        <f t="shared" si="60"/>
        <v>0</v>
      </c>
      <c r="DH20" s="444">
        <f t="shared" si="61"/>
        <v>0</v>
      </c>
      <c r="DI20" s="444">
        <f t="shared" si="62"/>
        <v>0</v>
      </c>
      <c r="DJ20" s="444">
        <f t="shared" si="63"/>
        <v>0</v>
      </c>
      <c r="DK20" s="444">
        <f t="shared" si="64"/>
        <v>0</v>
      </c>
      <c r="DL20" s="444">
        <f t="shared" si="65"/>
        <v>0</v>
      </c>
      <c r="DM20" s="444">
        <f t="shared" si="66"/>
        <v>0</v>
      </c>
      <c r="DN20" s="444">
        <f t="shared" si="67"/>
        <v>0</v>
      </c>
      <c r="DO20" s="444">
        <f t="shared" si="68"/>
        <v>0</v>
      </c>
      <c r="DP20" s="444">
        <f t="shared" si="69"/>
        <v>0</v>
      </c>
      <c r="DQ20" s="444">
        <f t="shared" si="70"/>
        <v>0</v>
      </c>
      <c r="DR20" s="444">
        <f t="shared" si="71"/>
        <v>0</v>
      </c>
      <c r="DS20" s="444">
        <f t="shared" si="72"/>
        <v>0</v>
      </c>
      <c r="DT20" s="444">
        <f t="shared" si="73"/>
        <v>0</v>
      </c>
      <c r="DU20" s="444">
        <f t="shared" si="74"/>
        <v>0</v>
      </c>
      <c r="DV20" s="444">
        <f t="shared" si="75"/>
        <v>0</v>
      </c>
      <c r="DW20" s="444">
        <f t="shared" si="76"/>
        <v>0</v>
      </c>
      <c r="DX20" s="444">
        <f t="shared" si="77"/>
        <v>0</v>
      </c>
      <c r="DY20" s="444">
        <f t="shared" si="78"/>
        <v>0</v>
      </c>
      <c r="DZ20" s="444">
        <f t="shared" si="79"/>
        <v>0</v>
      </c>
      <c r="EA20" s="444">
        <f t="shared" si="80"/>
        <v>0</v>
      </c>
      <c r="EB20" s="444">
        <f t="shared" si="81"/>
        <v>0</v>
      </c>
      <c r="EC20" s="444">
        <f t="shared" si="82"/>
        <v>0</v>
      </c>
      <c r="ED20" s="444">
        <f t="shared" si="83"/>
        <v>0</v>
      </c>
      <c r="EE20" s="444">
        <f t="shared" si="84"/>
        <v>0</v>
      </c>
      <c r="EF20" s="444">
        <f t="shared" si="85"/>
        <v>0</v>
      </c>
      <c r="EG20" s="444">
        <f t="shared" si="86"/>
        <v>0</v>
      </c>
      <c r="EH20" s="444">
        <f t="shared" si="87"/>
        <v>0</v>
      </c>
      <c r="EI20" s="444">
        <f t="shared" si="88"/>
        <v>0</v>
      </c>
      <c r="EJ20" s="444">
        <f t="shared" si="89"/>
        <v>0</v>
      </c>
      <c r="EK20" s="444">
        <f t="shared" si="90"/>
        <v>0</v>
      </c>
      <c r="EL20" s="444">
        <f t="shared" si="91"/>
        <v>0</v>
      </c>
      <c r="EM20" s="444">
        <f t="shared" si="92"/>
        <v>0</v>
      </c>
      <c r="EN20" s="444">
        <f t="shared" si="93"/>
        <v>0</v>
      </c>
      <c r="EO20" s="444">
        <f t="shared" si="94"/>
        <v>0</v>
      </c>
      <c r="EP20" s="444">
        <f t="shared" si="95"/>
        <v>0</v>
      </c>
      <c r="EQ20" s="444">
        <f t="shared" si="96"/>
        <v>0</v>
      </c>
      <c r="ER20" s="444">
        <f t="shared" si="97"/>
        <v>0</v>
      </c>
      <c r="ES20" s="444">
        <f t="shared" si="98"/>
        <v>0</v>
      </c>
      <c r="ET20" s="444">
        <f t="shared" si="99"/>
        <v>0</v>
      </c>
      <c r="EU20" s="444">
        <f t="shared" si="100"/>
        <v>0</v>
      </c>
    </row>
    <row r="21" spans="2:151" x14ac:dyDescent="0.25">
      <c r="B21" s="136" t="s">
        <v>157</v>
      </c>
      <c r="C21" s="137" t="s">
        <v>163</v>
      </c>
      <c r="D21" s="435">
        <v>1</v>
      </c>
      <c r="E21" s="436">
        <v>4</v>
      </c>
      <c r="F21" s="437">
        <f>'Maq Amort'!AA14</f>
        <v>1511.6583790027157</v>
      </c>
      <c r="G21" s="438">
        <f t="shared" si="8"/>
        <v>1511.6583790027157</v>
      </c>
      <c r="H21" s="439">
        <f t="shared" si="108"/>
        <v>377.91459475067893</v>
      </c>
      <c r="I21" s="460"/>
      <c r="J21" s="440">
        <f t="shared" si="110"/>
        <v>0</v>
      </c>
      <c r="K21" s="461"/>
      <c r="L21" s="438">
        <f t="shared" ref="L21:L23" si="113">H21+J21+K21</f>
        <v>377.91459475067893</v>
      </c>
      <c r="M21" s="520"/>
      <c r="N21" s="520"/>
      <c r="O21" s="441">
        <f t="shared" si="111"/>
        <v>377.91459475067893</v>
      </c>
      <c r="P21" s="437">
        <f t="shared" si="12"/>
        <v>0</v>
      </c>
      <c r="Q21" s="442" t="str">
        <f t="shared" si="13"/>
        <v/>
      </c>
      <c r="R21" s="409"/>
      <c r="S21" s="443" t="str">
        <f t="shared" si="14"/>
        <v>Segadora (Llosa)</v>
      </c>
      <c r="T21" s="444">
        <f t="shared" si="15"/>
        <v>1480.1654961068259</v>
      </c>
      <c r="U21" s="444">
        <f t="shared" ref="U21:BO21" si="114">IF(T21&lt;1,0,T21-($L21/12))</f>
        <v>1448.6726132109361</v>
      </c>
      <c r="V21" s="444">
        <f t="shared" si="114"/>
        <v>1417.1797303150463</v>
      </c>
      <c r="W21" s="444">
        <f t="shared" si="114"/>
        <v>1385.6868474191565</v>
      </c>
      <c r="X21" s="444">
        <f t="shared" si="114"/>
        <v>1354.1939645232667</v>
      </c>
      <c r="Y21" s="444">
        <f t="shared" si="114"/>
        <v>1322.7010816273769</v>
      </c>
      <c r="Z21" s="444">
        <f t="shared" si="114"/>
        <v>1291.2081987314871</v>
      </c>
      <c r="AA21" s="444">
        <f t="shared" si="114"/>
        <v>1259.7153158355973</v>
      </c>
      <c r="AB21" s="444">
        <f t="shared" si="114"/>
        <v>1228.2224329397075</v>
      </c>
      <c r="AC21" s="444">
        <f t="shared" si="114"/>
        <v>1196.7295500438177</v>
      </c>
      <c r="AD21" s="444">
        <f t="shared" si="114"/>
        <v>1165.2366671479278</v>
      </c>
      <c r="AE21" s="444">
        <f t="shared" si="114"/>
        <v>1133.743784252038</v>
      </c>
      <c r="AF21" s="444">
        <f t="shared" si="114"/>
        <v>1102.2509013561482</v>
      </c>
      <c r="AG21" s="444">
        <f t="shared" si="114"/>
        <v>1070.7580184602584</v>
      </c>
      <c r="AH21" s="444">
        <f t="shared" si="114"/>
        <v>1039.2651355643686</v>
      </c>
      <c r="AI21" s="444">
        <f t="shared" si="114"/>
        <v>1007.7722526684787</v>
      </c>
      <c r="AJ21" s="444">
        <f t="shared" si="114"/>
        <v>976.27936977258878</v>
      </c>
      <c r="AK21" s="444">
        <f t="shared" si="114"/>
        <v>944.78648687669886</v>
      </c>
      <c r="AL21" s="444">
        <f t="shared" si="114"/>
        <v>913.29360398080894</v>
      </c>
      <c r="AM21" s="444">
        <f t="shared" si="114"/>
        <v>881.80072108491902</v>
      </c>
      <c r="AN21" s="444">
        <f t="shared" si="114"/>
        <v>850.3078381890291</v>
      </c>
      <c r="AO21" s="444">
        <f t="shared" si="114"/>
        <v>818.81495529313918</v>
      </c>
      <c r="AP21" s="444">
        <f t="shared" si="114"/>
        <v>787.32207239724926</v>
      </c>
      <c r="AQ21" s="444">
        <f t="shared" si="114"/>
        <v>755.82918950135934</v>
      </c>
      <c r="AR21" s="444">
        <f t="shared" si="114"/>
        <v>724.33630660546942</v>
      </c>
      <c r="AS21" s="444">
        <f t="shared" si="114"/>
        <v>692.8434237095795</v>
      </c>
      <c r="AT21" s="444">
        <f t="shared" si="114"/>
        <v>661.35054081368958</v>
      </c>
      <c r="AU21" s="444">
        <f t="shared" si="114"/>
        <v>629.85765791779966</v>
      </c>
      <c r="AV21" s="444">
        <f t="shared" si="114"/>
        <v>598.36477502190974</v>
      </c>
      <c r="AW21" s="444">
        <f t="shared" si="114"/>
        <v>566.87189212601982</v>
      </c>
      <c r="AX21" s="444">
        <f t="shared" si="114"/>
        <v>535.3790092301299</v>
      </c>
      <c r="AY21" s="444">
        <f t="shared" si="114"/>
        <v>503.88612633423998</v>
      </c>
      <c r="AZ21" s="444">
        <f t="shared" si="114"/>
        <v>472.39324343835005</v>
      </c>
      <c r="BA21" s="444">
        <f t="shared" si="114"/>
        <v>440.90036054246013</v>
      </c>
      <c r="BB21" s="444">
        <f t="shared" si="114"/>
        <v>409.40747764657021</v>
      </c>
      <c r="BC21" s="444">
        <f t="shared" si="114"/>
        <v>377.91459475068029</v>
      </c>
      <c r="BD21" s="444">
        <f t="shared" si="114"/>
        <v>346.42171185479037</v>
      </c>
      <c r="BE21" s="444">
        <f t="shared" si="114"/>
        <v>314.92882895890045</v>
      </c>
      <c r="BF21" s="444">
        <f t="shared" si="114"/>
        <v>283.43594606301053</v>
      </c>
      <c r="BG21" s="444">
        <f t="shared" si="114"/>
        <v>251.94306316712061</v>
      </c>
      <c r="BH21" s="444">
        <f t="shared" si="114"/>
        <v>220.45018027123069</v>
      </c>
      <c r="BI21" s="444">
        <f t="shared" si="114"/>
        <v>188.95729737534077</v>
      </c>
      <c r="BJ21" s="444">
        <f t="shared" si="114"/>
        <v>157.46441447945085</v>
      </c>
      <c r="BK21" s="444">
        <f t="shared" si="114"/>
        <v>125.97153158356095</v>
      </c>
      <c r="BL21" s="444">
        <f t="shared" si="114"/>
        <v>94.47864868767104</v>
      </c>
      <c r="BM21" s="444">
        <f t="shared" si="114"/>
        <v>62.985765791781134</v>
      </c>
      <c r="BN21" s="444">
        <f t="shared" si="114"/>
        <v>31.492882895891224</v>
      </c>
      <c r="BO21" s="444">
        <f t="shared" si="114"/>
        <v>1.3145040611561853E-12</v>
      </c>
      <c r="BP21" s="444">
        <f t="shared" si="17"/>
        <v>0</v>
      </c>
      <c r="BQ21" s="444">
        <f t="shared" si="18"/>
        <v>0</v>
      </c>
      <c r="BR21" s="444">
        <f t="shared" si="19"/>
        <v>0</v>
      </c>
      <c r="BS21" s="444">
        <f t="shared" si="20"/>
        <v>0</v>
      </c>
      <c r="BT21" s="444">
        <f t="shared" si="21"/>
        <v>0</v>
      </c>
      <c r="BU21" s="444">
        <f t="shared" si="22"/>
        <v>0</v>
      </c>
      <c r="BV21" s="444">
        <f t="shared" si="23"/>
        <v>0</v>
      </c>
      <c r="BW21" s="444">
        <f t="shared" si="24"/>
        <v>0</v>
      </c>
      <c r="BX21" s="444">
        <f t="shared" si="25"/>
        <v>0</v>
      </c>
      <c r="BY21" s="444">
        <f t="shared" si="26"/>
        <v>0</v>
      </c>
      <c r="BZ21" s="444">
        <f t="shared" si="27"/>
        <v>0</v>
      </c>
      <c r="CA21" s="444">
        <f t="shared" si="28"/>
        <v>0</v>
      </c>
      <c r="CB21" s="444">
        <f t="shared" si="29"/>
        <v>0</v>
      </c>
      <c r="CC21" s="444">
        <f t="shared" si="30"/>
        <v>0</v>
      </c>
      <c r="CD21" s="444">
        <f t="shared" si="31"/>
        <v>0</v>
      </c>
      <c r="CE21" s="444">
        <f t="shared" si="32"/>
        <v>0</v>
      </c>
      <c r="CF21" s="444">
        <f t="shared" si="33"/>
        <v>0</v>
      </c>
      <c r="CG21" s="444">
        <f t="shared" si="34"/>
        <v>0</v>
      </c>
      <c r="CH21" s="444">
        <f t="shared" si="35"/>
        <v>0</v>
      </c>
      <c r="CI21" s="444">
        <f t="shared" si="36"/>
        <v>0</v>
      </c>
      <c r="CJ21" s="444">
        <f t="shared" si="37"/>
        <v>0</v>
      </c>
      <c r="CK21" s="444">
        <f t="shared" si="38"/>
        <v>0</v>
      </c>
      <c r="CL21" s="444">
        <f t="shared" si="39"/>
        <v>0</v>
      </c>
      <c r="CM21" s="444">
        <f t="shared" si="40"/>
        <v>0</v>
      </c>
      <c r="CN21" s="444">
        <f t="shared" si="41"/>
        <v>0</v>
      </c>
      <c r="CO21" s="444">
        <f t="shared" si="42"/>
        <v>0</v>
      </c>
      <c r="CP21" s="444">
        <f t="shared" si="43"/>
        <v>0</v>
      </c>
      <c r="CQ21" s="444">
        <f t="shared" si="44"/>
        <v>0</v>
      </c>
      <c r="CR21" s="444">
        <f t="shared" si="45"/>
        <v>0</v>
      </c>
      <c r="CS21" s="444">
        <f t="shared" si="46"/>
        <v>0</v>
      </c>
      <c r="CT21" s="444">
        <f t="shared" si="47"/>
        <v>0</v>
      </c>
      <c r="CU21" s="444">
        <f t="shared" si="48"/>
        <v>0</v>
      </c>
      <c r="CV21" s="444">
        <f t="shared" si="49"/>
        <v>0</v>
      </c>
      <c r="CW21" s="444">
        <f t="shared" si="50"/>
        <v>0</v>
      </c>
      <c r="CX21" s="444">
        <f t="shared" si="51"/>
        <v>0</v>
      </c>
      <c r="CY21" s="444">
        <f t="shared" si="52"/>
        <v>0</v>
      </c>
      <c r="CZ21" s="444">
        <f t="shared" si="53"/>
        <v>0</v>
      </c>
      <c r="DA21" s="444">
        <f t="shared" si="54"/>
        <v>0</v>
      </c>
      <c r="DB21" s="444">
        <f t="shared" si="55"/>
        <v>0</v>
      </c>
      <c r="DC21" s="444">
        <f t="shared" si="56"/>
        <v>0</v>
      </c>
      <c r="DD21" s="444">
        <f t="shared" si="57"/>
        <v>0</v>
      </c>
      <c r="DE21" s="444">
        <f t="shared" si="58"/>
        <v>0</v>
      </c>
      <c r="DF21" s="444">
        <f t="shared" si="59"/>
        <v>0</v>
      </c>
      <c r="DG21" s="444">
        <f t="shared" si="60"/>
        <v>0</v>
      </c>
      <c r="DH21" s="444">
        <f t="shared" si="61"/>
        <v>0</v>
      </c>
      <c r="DI21" s="444">
        <f t="shared" si="62"/>
        <v>0</v>
      </c>
      <c r="DJ21" s="444">
        <f t="shared" si="63"/>
        <v>0</v>
      </c>
      <c r="DK21" s="444">
        <f t="shared" si="64"/>
        <v>0</v>
      </c>
      <c r="DL21" s="444">
        <f t="shared" si="65"/>
        <v>0</v>
      </c>
      <c r="DM21" s="444">
        <f t="shared" si="66"/>
        <v>0</v>
      </c>
      <c r="DN21" s="444">
        <f t="shared" si="67"/>
        <v>0</v>
      </c>
      <c r="DO21" s="444">
        <f t="shared" si="68"/>
        <v>0</v>
      </c>
      <c r="DP21" s="444">
        <f t="shared" si="69"/>
        <v>0</v>
      </c>
      <c r="DQ21" s="444">
        <f t="shared" si="70"/>
        <v>0</v>
      </c>
      <c r="DR21" s="444">
        <f t="shared" si="71"/>
        <v>0</v>
      </c>
      <c r="DS21" s="444">
        <f t="shared" si="72"/>
        <v>0</v>
      </c>
      <c r="DT21" s="444">
        <f t="shared" si="73"/>
        <v>0</v>
      </c>
      <c r="DU21" s="444">
        <f t="shared" si="74"/>
        <v>0</v>
      </c>
      <c r="DV21" s="444">
        <f t="shared" si="75"/>
        <v>0</v>
      </c>
      <c r="DW21" s="444">
        <f t="shared" si="76"/>
        <v>0</v>
      </c>
      <c r="DX21" s="444">
        <f t="shared" si="77"/>
        <v>0</v>
      </c>
      <c r="DY21" s="444">
        <f t="shared" si="78"/>
        <v>0</v>
      </c>
      <c r="DZ21" s="444">
        <f t="shared" si="79"/>
        <v>0</v>
      </c>
      <c r="EA21" s="444">
        <f t="shared" si="80"/>
        <v>0</v>
      </c>
      <c r="EB21" s="444">
        <f t="shared" si="81"/>
        <v>0</v>
      </c>
      <c r="EC21" s="444">
        <f t="shared" si="82"/>
        <v>0</v>
      </c>
      <c r="ED21" s="444">
        <f t="shared" si="83"/>
        <v>0</v>
      </c>
      <c r="EE21" s="444">
        <f t="shared" si="84"/>
        <v>0</v>
      </c>
      <c r="EF21" s="444">
        <f t="shared" si="85"/>
        <v>0</v>
      </c>
      <c r="EG21" s="444">
        <f t="shared" si="86"/>
        <v>0</v>
      </c>
      <c r="EH21" s="444">
        <f t="shared" si="87"/>
        <v>0</v>
      </c>
      <c r="EI21" s="444">
        <f t="shared" si="88"/>
        <v>0</v>
      </c>
      <c r="EJ21" s="444">
        <f t="shared" si="89"/>
        <v>0</v>
      </c>
      <c r="EK21" s="444">
        <f t="shared" si="90"/>
        <v>0</v>
      </c>
      <c r="EL21" s="444">
        <f t="shared" si="91"/>
        <v>0</v>
      </c>
      <c r="EM21" s="444">
        <f t="shared" si="92"/>
        <v>0</v>
      </c>
      <c r="EN21" s="444">
        <f t="shared" si="93"/>
        <v>0</v>
      </c>
      <c r="EO21" s="444">
        <f t="shared" si="94"/>
        <v>0</v>
      </c>
      <c r="EP21" s="444">
        <f t="shared" si="95"/>
        <v>0</v>
      </c>
      <c r="EQ21" s="444">
        <f t="shared" si="96"/>
        <v>0</v>
      </c>
      <c r="ER21" s="444">
        <f t="shared" si="97"/>
        <v>0</v>
      </c>
      <c r="ES21" s="444">
        <f t="shared" si="98"/>
        <v>0</v>
      </c>
      <c r="ET21" s="444">
        <f t="shared" si="99"/>
        <v>0</v>
      </c>
      <c r="EU21" s="444">
        <f t="shared" si="100"/>
        <v>0</v>
      </c>
    </row>
    <row r="22" spans="2:151" x14ac:dyDescent="0.25">
      <c r="B22" s="136" t="s">
        <v>162</v>
      </c>
      <c r="C22" s="137" t="s">
        <v>163</v>
      </c>
      <c r="D22" s="435">
        <v>1</v>
      </c>
      <c r="E22" s="436">
        <v>4</v>
      </c>
      <c r="F22" s="437">
        <f>'Maq Amort'!AA15</f>
        <v>2129.9931589436187</v>
      </c>
      <c r="G22" s="438">
        <f t="shared" si="8"/>
        <v>2129.9931589436187</v>
      </c>
      <c r="H22" s="439">
        <f t="shared" si="108"/>
        <v>532.49828973590468</v>
      </c>
      <c r="I22" s="460"/>
      <c r="J22" s="440">
        <f t="shared" si="110"/>
        <v>0</v>
      </c>
      <c r="K22" s="461"/>
      <c r="L22" s="438">
        <f t="shared" si="113"/>
        <v>532.49828973590468</v>
      </c>
      <c r="M22" s="520"/>
      <c r="N22" s="520"/>
      <c r="O22" s="441">
        <f t="shared" si="111"/>
        <v>532.49828973590468</v>
      </c>
      <c r="P22" s="437">
        <f t="shared" si="12"/>
        <v>0</v>
      </c>
      <c r="Q22" s="442" t="str">
        <f t="shared" si="13"/>
        <v/>
      </c>
      <c r="R22" s="409"/>
      <c r="S22" s="443" t="str">
        <f t="shared" si="14"/>
        <v>Segadora amb Kit reciclador</v>
      </c>
      <c r="T22" s="444">
        <f t="shared" si="15"/>
        <v>2085.6183014656267</v>
      </c>
      <c r="U22" s="444">
        <f t="shared" ref="U22:BO22" si="115">IF(T22&lt;1,0,T22-($L22/12))</f>
        <v>2041.2434439876347</v>
      </c>
      <c r="V22" s="444">
        <f t="shared" si="115"/>
        <v>1996.8685865096427</v>
      </c>
      <c r="W22" s="444">
        <f t="shared" si="115"/>
        <v>1952.4937290316507</v>
      </c>
      <c r="X22" s="444">
        <f t="shared" si="115"/>
        <v>1908.1188715536587</v>
      </c>
      <c r="Y22" s="444">
        <f t="shared" si="115"/>
        <v>1863.7440140756667</v>
      </c>
      <c r="Z22" s="444">
        <f t="shared" si="115"/>
        <v>1819.3691565976746</v>
      </c>
      <c r="AA22" s="444">
        <f t="shared" si="115"/>
        <v>1774.9942991196826</v>
      </c>
      <c r="AB22" s="444">
        <f t="shared" si="115"/>
        <v>1730.6194416416906</v>
      </c>
      <c r="AC22" s="444">
        <f t="shared" si="115"/>
        <v>1686.2445841636986</v>
      </c>
      <c r="AD22" s="444">
        <f t="shared" si="115"/>
        <v>1641.8697266857066</v>
      </c>
      <c r="AE22" s="444">
        <f t="shared" si="115"/>
        <v>1597.4948692077146</v>
      </c>
      <c r="AF22" s="444">
        <f t="shared" si="115"/>
        <v>1553.1200117297226</v>
      </c>
      <c r="AG22" s="444">
        <f t="shared" si="115"/>
        <v>1508.7451542517306</v>
      </c>
      <c r="AH22" s="444">
        <f t="shared" si="115"/>
        <v>1464.3702967737386</v>
      </c>
      <c r="AI22" s="444">
        <f t="shared" si="115"/>
        <v>1419.9954392957466</v>
      </c>
      <c r="AJ22" s="444">
        <f t="shared" si="115"/>
        <v>1375.6205818177546</v>
      </c>
      <c r="AK22" s="444">
        <f t="shared" si="115"/>
        <v>1331.2457243397625</v>
      </c>
      <c r="AL22" s="444">
        <f t="shared" si="115"/>
        <v>1286.8708668617705</v>
      </c>
      <c r="AM22" s="444">
        <f t="shared" si="115"/>
        <v>1242.4960093837785</v>
      </c>
      <c r="AN22" s="444">
        <f t="shared" si="115"/>
        <v>1198.1211519057865</v>
      </c>
      <c r="AO22" s="444">
        <f t="shared" si="115"/>
        <v>1153.7462944277945</v>
      </c>
      <c r="AP22" s="444">
        <f t="shared" si="115"/>
        <v>1109.3714369498025</v>
      </c>
      <c r="AQ22" s="444">
        <f t="shared" si="115"/>
        <v>1064.9965794718105</v>
      </c>
      <c r="AR22" s="444">
        <f t="shared" si="115"/>
        <v>1020.6217219938185</v>
      </c>
      <c r="AS22" s="444">
        <f t="shared" si="115"/>
        <v>976.24686451582647</v>
      </c>
      <c r="AT22" s="444">
        <f t="shared" si="115"/>
        <v>931.87200703783446</v>
      </c>
      <c r="AU22" s="444">
        <f t="shared" si="115"/>
        <v>887.49714955984246</v>
      </c>
      <c r="AV22" s="444">
        <f t="shared" si="115"/>
        <v>843.12229208185045</v>
      </c>
      <c r="AW22" s="444">
        <f t="shared" si="115"/>
        <v>798.74743460385844</v>
      </c>
      <c r="AX22" s="444">
        <f t="shared" si="115"/>
        <v>754.37257712586643</v>
      </c>
      <c r="AY22" s="444">
        <f t="shared" si="115"/>
        <v>709.99771964787442</v>
      </c>
      <c r="AZ22" s="444">
        <f t="shared" si="115"/>
        <v>665.62286216988241</v>
      </c>
      <c r="BA22" s="444">
        <f t="shared" si="115"/>
        <v>621.2480046918904</v>
      </c>
      <c r="BB22" s="444">
        <f t="shared" si="115"/>
        <v>576.87314721389839</v>
      </c>
      <c r="BC22" s="444">
        <f t="shared" si="115"/>
        <v>532.49828973590638</v>
      </c>
      <c r="BD22" s="444">
        <f t="shared" si="115"/>
        <v>488.12343225791432</v>
      </c>
      <c r="BE22" s="444">
        <f t="shared" si="115"/>
        <v>443.74857477992225</v>
      </c>
      <c r="BF22" s="444">
        <f t="shared" si="115"/>
        <v>399.37371730193018</v>
      </c>
      <c r="BG22" s="444">
        <f t="shared" si="115"/>
        <v>354.99885982393812</v>
      </c>
      <c r="BH22" s="444">
        <f t="shared" si="115"/>
        <v>310.62400234594605</v>
      </c>
      <c r="BI22" s="444">
        <f t="shared" si="115"/>
        <v>266.24914486795399</v>
      </c>
      <c r="BJ22" s="444">
        <f t="shared" si="115"/>
        <v>221.87428738996192</v>
      </c>
      <c r="BK22" s="444">
        <f t="shared" si="115"/>
        <v>177.49942991196986</v>
      </c>
      <c r="BL22" s="444">
        <f t="shared" si="115"/>
        <v>133.12457243397779</v>
      </c>
      <c r="BM22" s="444">
        <f t="shared" si="115"/>
        <v>88.749714955985723</v>
      </c>
      <c r="BN22" s="444">
        <f t="shared" si="115"/>
        <v>44.374857477993665</v>
      </c>
      <c r="BO22" s="444">
        <f t="shared" si="115"/>
        <v>1.6058265828178264E-12</v>
      </c>
      <c r="BP22" s="444">
        <f t="shared" si="17"/>
        <v>0</v>
      </c>
      <c r="BQ22" s="444">
        <f t="shared" si="18"/>
        <v>0</v>
      </c>
      <c r="BR22" s="444">
        <f t="shared" si="19"/>
        <v>0</v>
      </c>
      <c r="BS22" s="444">
        <f t="shared" si="20"/>
        <v>0</v>
      </c>
      <c r="BT22" s="444">
        <f t="shared" si="21"/>
        <v>0</v>
      </c>
      <c r="BU22" s="444">
        <f t="shared" si="22"/>
        <v>0</v>
      </c>
      <c r="BV22" s="444">
        <f t="shared" si="23"/>
        <v>0</v>
      </c>
      <c r="BW22" s="444">
        <f t="shared" si="24"/>
        <v>0</v>
      </c>
      <c r="BX22" s="444">
        <f t="shared" si="25"/>
        <v>0</v>
      </c>
      <c r="BY22" s="444">
        <f t="shared" si="26"/>
        <v>0</v>
      </c>
      <c r="BZ22" s="444">
        <f t="shared" si="27"/>
        <v>0</v>
      </c>
      <c r="CA22" s="444">
        <f t="shared" si="28"/>
        <v>0</v>
      </c>
      <c r="CB22" s="444">
        <f t="shared" si="29"/>
        <v>0</v>
      </c>
      <c r="CC22" s="444">
        <f t="shared" si="30"/>
        <v>0</v>
      </c>
      <c r="CD22" s="444">
        <f t="shared" si="31"/>
        <v>0</v>
      </c>
      <c r="CE22" s="444">
        <f t="shared" si="32"/>
        <v>0</v>
      </c>
      <c r="CF22" s="444">
        <f t="shared" si="33"/>
        <v>0</v>
      </c>
      <c r="CG22" s="444">
        <f t="shared" si="34"/>
        <v>0</v>
      </c>
      <c r="CH22" s="444">
        <f t="shared" si="35"/>
        <v>0</v>
      </c>
      <c r="CI22" s="444">
        <f t="shared" si="36"/>
        <v>0</v>
      </c>
      <c r="CJ22" s="444">
        <f t="shared" si="37"/>
        <v>0</v>
      </c>
      <c r="CK22" s="444">
        <f t="shared" si="38"/>
        <v>0</v>
      </c>
      <c r="CL22" s="444">
        <f t="shared" si="39"/>
        <v>0</v>
      </c>
      <c r="CM22" s="444">
        <f t="shared" si="40"/>
        <v>0</v>
      </c>
      <c r="CN22" s="444">
        <f t="shared" si="41"/>
        <v>0</v>
      </c>
      <c r="CO22" s="444">
        <f t="shared" si="42"/>
        <v>0</v>
      </c>
      <c r="CP22" s="444">
        <f t="shared" si="43"/>
        <v>0</v>
      </c>
      <c r="CQ22" s="444">
        <f t="shared" si="44"/>
        <v>0</v>
      </c>
      <c r="CR22" s="444">
        <f t="shared" si="45"/>
        <v>0</v>
      </c>
      <c r="CS22" s="444">
        <f t="shared" si="46"/>
        <v>0</v>
      </c>
      <c r="CT22" s="444">
        <f t="shared" si="47"/>
        <v>0</v>
      </c>
      <c r="CU22" s="444">
        <f t="shared" si="48"/>
        <v>0</v>
      </c>
      <c r="CV22" s="444">
        <f t="shared" si="49"/>
        <v>0</v>
      </c>
      <c r="CW22" s="444">
        <f t="shared" si="50"/>
        <v>0</v>
      </c>
      <c r="CX22" s="444">
        <f t="shared" si="51"/>
        <v>0</v>
      </c>
      <c r="CY22" s="444">
        <f t="shared" si="52"/>
        <v>0</v>
      </c>
      <c r="CZ22" s="444">
        <f t="shared" si="53"/>
        <v>0</v>
      </c>
      <c r="DA22" s="444">
        <f t="shared" si="54"/>
        <v>0</v>
      </c>
      <c r="DB22" s="444">
        <f t="shared" si="55"/>
        <v>0</v>
      </c>
      <c r="DC22" s="444">
        <f t="shared" si="56"/>
        <v>0</v>
      </c>
      <c r="DD22" s="444">
        <f t="shared" si="57"/>
        <v>0</v>
      </c>
      <c r="DE22" s="444">
        <f t="shared" si="58"/>
        <v>0</v>
      </c>
      <c r="DF22" s="444">
        <f t="shared" si="59"/>
        <v>0</v>
      </c>
      <c r="DG22" s="444">
        <f t="shared" si="60"/>
        <v>0</v>
      </c>
      <c r="DH22" s="444">
        <f t="shared" si="61"/>
        <v>0</v>
      </c>
      <c r="DI22" s="444">
        <f t="shared" si="62"/>
        <v>0</v>
      </c>
      <c r="DJ22" s="444">
        <f t="shared" si="63"/>
        <v>0</v>
      </c>
      <c r="DK22" s="444">
        <f t="shared" si="64"/>
        <v>0</v>
      </c>
      <c r="DL22" s="444">
        <f t="shared" si="65"/>
        <v>0</v>
      </c>
      <c r="DM22" s="444">
        <f t="shared" si="66"/>
        <v>0</v>
      </c>
      <c r="DN22" s="444">
        <f t="shared" si="67"/>
        <v>0</v>
      </c>
      <c r="DO22" s="444">
        <f t="shared" si="68"/>
        <v>0</v>
      </c>
      <c r="DP22" s="444">
        <f t="shared" si="69"/>
        <v>0</v>
      </c>
      <c r="DQ22" s="444">
        <f t="shared" si="70"/>
        <v>0</v>
      </c>
      <c r="DR22" s="444">
        <f t="shared" si="71"/>
        <v>0</v>
      </c>
      <c r="DS22" s="444">
        <f t="shared" si="72"/>
        <v>0</v>
      </c>
      <c r="DT22" s="444">
        <f t="shared" si="73"/>
        <v>0</v>
      </c>
      <c r="DU22" s="444">
        <f t="shared" si="74"/>
        <v>0</v>
      </c>
      <c r="DV22" s="444">
        <f t="shared" si="75"/>
        <v>0</v>
      </c>
      <c r="DW22" s="444">
        <f t="shared" si="76"/>
        <v>0</v>
      </c>
      <c r="DX22" s="444">
        <f t="shared" si="77"/>
        <v>0</v>
      </c>
      <c r="DY22" s="444">
        <f t="shared" si="78"/>
        <v>0</v>
      </c>
      <c r="DZ22" s="444">
        <f t="shared" si="79"/>
        <v>0</v>
      </c>
      <c r="EA22" s="444">
        <f t="shared" si="80"/>
        <v>0</v>
      </c>
      <c r="EB22" s="444">
        <f t="shared" si="81"/>
        <v>0</v>
      </c>
      <c r="EC22" s="444">
        <f t="shared" si="82"/>
        <v>0</v>
      </c>
      <c r="ED22" s="444">
        <f t="shared" si="83"/>
        <v>0</v>
      </c>
      <c r="EE22" s="444">
        <f t="shared" si="84"/>
        <v>0</v>
      </c>
      <c r="EF22" s="444">
        <f t="shared" si="85"/>
        <v>0</v>
      </c>
      <c r="EG22" s="444">
        <f t="shared" si="86"/>
        <v>0</v>
      </c>
      <c r="EH22" s="444">
        <f t="shared" si="87"/>
        <v>0</v>
      </c>
      <c r="EI22" s="444">
        <f t="shared" si="88"/>
        <v>0</v>
      </c>
      <c r="EJ22" s="444">
        <f t="shared" si="89"/>
        <v>0</v>
      </c>
      <c r="EK22" s="444">
        <f t="shared" si="90"/>
        <v>0</v>
      </c>
      <c r="EL22" s="444">
        <f t="shared" si="91"/>
        <v>0</v>
      </c>
      <c r="EM22" s="444">
        <f t="shared" si="92"/>
        <v>0</v>
      </c>
      <c r="EN22" s="444">
        <f t="shared" si="93"/>
        <v>0</v>
      </c>
      <c r="EO22" s="444">
        <f t="shared" si="94"/>
        <v>0</v>
      </c>
      <c r="EP22" s="444">
        <f t="shared" si="95"/>
        <v>0</v>
      </c>
      <c r="EQ22" s="444">
        <f t="shared" si="96"/>
        <v>0</v>
      </c>
      <c r="ER22" s="444">
        <f t="shared" si="97"/>
        <v>0</v>
      </c>
      <c r="ES22" s="444">
        <f t="shared" si="98"/>
        <v>0</v>
      </c>
      <c r="ET22" s="444">
        <f t="shared" si="99"/>
        <v>0</v>
      </c>
      <c r="EU22" s="444">
        <f t="shared" si="100"/>
        <v>0</v>
      </c>
    </row>
    <row r="23" spans="2:151" x14ac:dyDescent="0.25">
      <c r="B23" s="136" t="s">
        <v>167</v>
      </c>
      <c r="C23" s="137" t="s">
        <v>163</v>
      </c>
      <c r="D23" s="435">
        <v>1</v>
      </c>
      <c r="E23" s="436">
        <v>4</v>
      </c>
      <c r="F23" s="437">
        <f>'Maq Amort'!AA16</f>
        <v>734.90145723457044</v>
      </c>
      <c r="G23" s="438">
        <f t="shared" si="8"/>
        <v>734.90145723457044</v>
      </c>
      <c r="H23" s="439">
        <f t="shared" si="108"/>
        <v>183.72536430864261</v>
      </c>
      <c r="I23" s="460"/>
      <c r="J23" s="440">
        <f t="shared" si="110"/>
        <v>0</v>
      </c>
      <c r="K23" s="461"/>
      <c r="L23" s="438">
        <f t="shared" si="113"/>
        <v>183.72536430864261</v>
      </c>
      <c r="M23" s="520"/>
      <c r="N23" s="520"/>
      <c r="O23" s="441">
        <f t="shared" si="111"/>
        <v>183.72536430864261</v>
      </c>
      <c r="P23" s="437">
        <f t="shared" si="12"/>
        <v>0</v>
      </c>
      <c r="Q23" s="442" t="str">
        <f t="shared" si="13"/>
        <v/>
      </c>
      <c r="R23" s="409"/>
      <c r="S23" s="443" t="str">
        <f t="shared" si="14"/>
        <v>Remolc transport segadora</v>
      </c>
      <c r="T23" s="444">
        <f t="shared" si="15"/>
        <v>719.59101020885021</v>
      </c>
      <c r="U23" s="444">
        <f t="shared" ref="U23:BO23" si="116">IF(T23&lt;1,0,T23-($L23/12))</f>
        <v>704.28056318312997</v>
      </c>
      <c r="V23" s="444">
        <f t="shared" si="116"/>
        <v>688.97011615740973</v>
      </c>
      <c r="W23" s="444">
        <f t="shared" si="116"/>
        <v>673.6596691316895</v>
      </c>
      <c r="X23" s="444">
        <f t="shared" si="116"/>
        <v>658.34922210596926</v>
      </c>
      <c r="Y23" s="444">
        <f t="shared" si="116"/>
        <v>643.03877508024902</v>
      </c>
      <c r="Z23" s="444">
        <f t="shared" si="116"/>
        <v>627.72832805452879</v>
      </c>
      <c r="AA23" s="444">
        <f t="shared" si="116"/>
        <v>612.41788102880855</v>
      </c>
      <c r="AB23" s="444">
        <f t="shared" si="116"/>
        <v>597.10743400308831</v>
      </c>
      <c r="AC23" s="444">
        <f t="shared" si="116"/>
        <v>581.79698697736808</v>
      </c>
      <c r="AD23" s="444">
        <f t="shared" si="116"/>
        <v>566.48653995164784</v>
      </c>
      <c r="AE23" s="444">
        <f t="shared" si="116"/>
        <v>551.17609292592761</v>
      </c>
      <c r="AF23" s="444">
        <f t="shared" si="116"/>
        <v>535.86564590020737</v>
      </c>
      <c r="AG23" s="444">
        <f t="shared" si="116"/>
        <v>520.55519887448713</v>
      </c>
      <c r="AH23" s="444">
        <f t="shared" si="116"/>
        <v>505.2447518487669</v>
      </c>
      <c r="AI23" s="444">
        <f t="shared" si="116"/>
        <v>489.93430482304666</v>
      </c>
      <c r="AJ23" s="444">
        <f t="shared" si="116"/>
        <v>474.62385779732642</v>
      </c>
      <c r="AK23" s="444">
        <f t="shared" si="116"/>
        <v>459.31341077160619</v>
      </c>
      <c r="AL23" s="444">
        <f t="shared" si="116"/>
        <v>444.00296374588595</v>
      </c>
      <c r="AM23" s="444">
        <f t="shared" si="116"/>
        <v>428.69251672016571</v>
      </c>
      <c r="AN23" s="444">
        <f t="shared" si="116"/>
        <v>413.38206969444548</v>
      </c>
      <c r="AO23" s="444">
        <f t="shared" si="116"/>
        <v>398.07162266872524</v>
      </c>
      <c r="AP23" s="444">
        <f t="shared" si="116"/>
        <v>382.761175643005</v>
      </c>
      <c r="AQ23" s="444">
        <f t="shared" si="116"/>
        <v>367.45072861728477</v>
      </c>
      <c r="AR23" s="444">
        <f t="shared" si="116"/>
        <v>352.14028159156453</v>
      </c>
      <c r="AS23" s="444">
        <f t="shared" si="116"/>
        <v>336.82983456584429</v>
      </c>
      <c r="AT23" s="444">
        <f t="shared" si="116"/>
        <v>321.51938754012406</v>
      </c>
      <c r="AU23" s="444">
        <f t="shared" si="116"/>
        <v>306.20894051440382</v>
      </c>
      <c r="AV23" s="444">
        <f t="shared" si="116"/>
        <v>290.89849348868358</v>
      </c>
      <c r="AW23" s="444">
        <f t="shared" si="116"/>
        <v>275.58804646296335</v>
      </c>
      <c r="AX23" s="444">
        <f t="shared" si="116"/>
        <v>260.27759943724311</v>
      </c>
      <c r="AY23" s="444">
        <f t="shared" si="116"/>
        <v>244.9671524115229</v>
      </c>
      <c r="AZ23" s="444">
        <f t="shared" si="116"/>
        <v>229.6567053858027</v>
      </c>
      <c r="BA23" s="444">
        <f t="shared" si="116"/>
        <v>214.34625836008249</v>
      </c>
      <c r="BB23" s="444">
        <f t="shared" si="116"/>
        <v>199.03581133436228</v>
      </c>
      <c r="BC23" s="444">
        <f t="shared" si="116"/>
        <v>183.72536430864207</v>
      </c>
      <c r="BD23" s="444">
        <f t="shared" si="116"/>
        <v>168.41491728292186</v>
      </c>
      <c r="BE23" s="444">
        <f t="shared" si="116"/>
        <v>153.10447025720165</v>
      </c>
      <c r="BF23" s="444">
        <f t="shared" si="116"/>
        <v>137.79402323148145</v>
      </c>
      <c r="BG23" s="444">
        <f t="shared" si="116"/>
        <v>122.48357620576122</v>
      </c>
      <c r="BH23" s="444">
        <f t="shared" si="116"/>
        <v>107.173129180041</v>
      </c>
      <c r="BI23" s="444">
        <f t="shared" si="116"/>
        <v>91.86268215432078</v>
      </c>
      <c r="BJ23" s="444">
        <f t="shared" si="116"/>
        <v>76.552235128600557</v>
      </c>
      <c r="BK23" s="444">
        <f t="shared" si="116"/>
        <v>61.241788102880342</v>
      </c>
      <c r="BL23" s="444">
        <f t="shared" si="116"/>
        <v>45.931341077160127</v>
      </c>
      <c r="BM23" s="444">
        <f t="shared" si="116"/>
        <v>30.620894051439912</v>
      </c>
      <c r="BN23" s="444">
        <f t="shared" si="116"/>
        <v>15.310447025719695</v>
      </c>
      <c r="BO23" s="444">
        <f t="shared" si="116"/>
        <v>-5.2224891078367364E-13</v>
      </c>
      <c r="BP23" s="444">
        <f t="shared" si="17"/>
        <v>0</v>
      </c>
      <c r="BQ23" s="444">
        <f t="shared" si="18"/>
        <v>0</v>
      </c>
      <c r="BR23" s="444">
        <f t="shared" si="19"/>
        <v>0</v>
      </c>
      <c r="BS23" s="444">
        <f t="shared" si="20"/>
        <v>0</v>
      </c>
      <c r="BT23" s="444">
        <f t="shared" si="21"/>
        <v>0</v>
      </c>
      <c r="BU23" s="444">
        <f t="shared" si="22"/>
        <v>0</v>
      </c>
      <c r="BV23" s="444">
        <f t="shared" si="23"/>
        <v>0</v>
      </c>
      <c r="BW23" s="444">
        <f t="shared" si="24"/>
        <v>0</v>
      </c>
      <c r="BX23" s="444">
        <f t="shared" si="25"/>
        <v>0</v>
      </c>
      <c r="BY23" s="444">
        <f t="shared" si="26"/>
        <v>0</v>
      </c>
      <c r="BZ23" s="444">
        <f t="shared" si="27"/>
        <v>0</v>
      </c>
      <c r="CA23" s="444">
        <f t="shared" si="28"/>
        <v>0</v>
      </c>
      <c r="CB23" s="444">
        <f t="shared" si="29"/>
        <v>0</v>
      </c>
      <c r="CC23" s="444">
        <f t="shared" si="30"/>
        <v>0</v>
      </c>
      <c r="CD23" s="444">
        <f t="shared" si="31"/>
        <v>0</v>
      </c>
      <c r="CE23" s="444">
        <f t="shared" si="32"/>
        <v>0</v>
      </c>
      <c r="CF23" s="444">
        <f t="shared" si="33"/>
        <v>0</v>
      </c>
      <c r="CG23" s="444">
        <f t="shared" si="34"/>
        <v>0</v>
      </c>
      <c r="CH23" s="444">
        <f t="shared" si="35"/>
        <v>0</v>
      </c>
      <c r="CI23" s="444">
        <f t="shared" si="36"/>
        <v>0</v>
      </c>
      <c r="CJ23" s="444">
        <f t="shared" si="37"/>
        <v>0</v>
      </c>
      <c r="CK23" s="444">
        <f t="shared" si="38"/>
        <v>0</v>
      </c>
      <c r="CL23" s="444">
        <f t="shared" si="39"/>
        <v>0</v>
      </c>
      <c r="CM23" s="444">
        <f t="shared" si="40"/>
        <v>0</v>
      </c>
      <c r="CN23" s="444">
        <f t="shared" si="41"/>
        <v>0</v>
      </c>
      <c r="CO23" s="444">
        <f t="shared" si="42"/>
        <v>0</v>
      </c>
      <c r="CP23" s="444">
        <f t="shared" si="43"/>
        <v>0</v>
      </c>
      <c r="CQ23" s="444">
        <f t="shared" si="44"/>
        <v>0</v>
      </c>
      <c r="CR23" s="444">
        <f t="shared" si="45"/>
        <v>0</v>
      </c>
      <c r="CS23" s="444">
        <f t="shared" si="46"/>
        <v>0</v>
      </c>
      <c r="CT23" s="444">
        <f t="shared" si="47"/>
        <v>0</v>
      </c>
      <c r="CU23" s="444">
        <f t="shared" si="48"/>
        <v>0</v>
      </c>
      <c r="CV23" s="444">
        <f t="shared" si="49"/>
        <v>0</v>
      </c>
      <c r="CW23" s="444">
        <f t="shared" si="50"/>
        <v>0</v>
      </c>
      <c r="CX23" s="444">
        <f t="shared" si="51"/>
        <v>0</v>
      </c>
      <c r="CY23" s="444">
        <f t="shared" si="52"/>
        <v>0</v>
      </c>
      <c r="CZ23" s="444">
        <f t="shared" si="53"/>
        <v>0</v>
      </c>
      <c r="DA23" s="444">
        <f t="shared" si="54"/>
        <v>0</v>
      </c>
      <c r="DB23" s="444">
        <f t="shared" si="55"/>
        <v>0</v>
      </c>
      <c r="DC23" s="444">
        <f t="shared" si="56"/>
        <v>0</v>
      </c>
      <c r="DD23" s="444">
        <f t="shared" si="57"/>
        <v>0</v>
      </c>
      <c r="DE23" s="444">
        <f t="shared" si="58"/>
        <v>0</v>
      </c>
      <c r="DF23" s="444">
        <f t="shared" si="59"/>
        <v>0</v>
      </c>
      <c r="DG23" s="444">
        <f t="shared" si="60"/>
        <v>0</v>
      </c>
      <c r="DH23" s="444">
        <f t="shared" si="61"/>
        <v>0</v>
      </c>
      <c r="DI23" s="444">
        <f t="shared" si="62"/>
        <v>0</v>
      </c>
      <c r="DJ23" s="444">
        <f t="shared" si="63"/>
        <v>0</v>
      </c>
      <c r="DK23" s="444">
        <f t="shared" si="64"/>
        <v>0</v>
      </c>
      <c r="DL23" s="444">
        <f t="shared" si="65"/>
        <v>0</v>
      </c>
      <c r="DM23" s="444">
        <f t="shared" si="66"/>
        <v>0</v>
      </c>
      <c r="DN23" s="444">
        <f t="shared" si="67"/>
        <v>0</v>
      </c>
      <c r="DO23" s="444">
        <f t="shared" si="68"/>
        <v>0</v>
      </c>
      <c r="DP23" s="444">
        <f t="shared" si="69"/>
        <v>0</v>
      </c>
      <c r="DQ23" s="444">
        <f t="shared" si="70"/>
        <v>0</v>
      </c>
      <c r="DR23" s="444">
        <f t="shared" si="71"/>
        <v>0</v>
      </c>
      <c r="DS23" s="444">
        <f t="shared" si="72"/>
        <v>0</v>
      </c>
      <c r="DT23" s="444">
        <f t="shared" si="73"/>
        <v>0</v>
      </c>
      <c r="DU23" s="444">
        <f t="shared" si="74"/>
        <v>0</v>
      </c>
      <c r="DV23" s="444">
        <f t="shared" si="75"/>
        <v>0</v>
      </c>
      <c r="DW23" s="444">
        <f t="shared" si="76"/>
        <v>0</v>
      </c>
      <c r="DX23" s="444">
        <f t="shared" si="77"/>
        <v>0</v>
      </c>
      <c r="DY23" s="444">
        <f t="shared" si="78"/>
        <v>0</v>
      </c>
      <c r="DZ23" s="444">
        <f t="shared" si="79"/>
        <v>0</v>
      </c>
      <c r="EA23" s="444">
        <f t="shared" si="80"/>
        <v>0</v>
      </c>
      <c r="EB23" s="444">
        <f t="shared" si="81"/>
        <v>0</v>
      </c>
      <c r="EC23" s="444">
        <f t="shared" si="82"/>
        <v>0</v>
      </c>
      <c r="ED23" s="444">
        <f t="shared" si="83"/>
        <v>0</v>
      </c>
      <c r="EE23" s="444">
        <f t="shared" si="84"/>
        <v>0</v>
      </c>
      <c r="EF23" s="444">
        <f t="shared" si="85"/>
        <v>0</v>
      </c>
      <c r="EG23" s="444">
        <f t="shared" si="86"/>
        <v>0</v>
      </c>
      <c r="EH23" s="444">
        <f t="shared" si="87"/>
        <v>0</v>
      </c>
      <c r="EI23" s="444">
        <f t="shared" si="88"/>
        <v>0</v>
      </c>
      <c r="EJ23" s="444">
        <f t="shared" si="89"/>
        <v>0</v>
      </c>
      <c r="EK23" s="444">
        <f t="shared" si="90"/>
        <v>0</v>
      </c>
      <c r="EL23" s="444">
        <f t="shared" si="91"/>
        <v>0</v>
      </c>
      <c r="EM23" s="444">
        <f t="shared" si="92"/>
        <v>0</v>
      </c>
      <c r="EN23" s="444">
        <f t="shared" si="93"/>
        <v>0</v>
      </c>
      <c r="EO23" s="444">
        <f t="shared" si="94"/>
        <v>0</v>
      </c>
      <c r="EP23" s="444">
        <f t="shared" si="95"/>
        <v>0</v>
      </c>
      <c r="EQ23" s="444">
        <f t="shared" si="96"/>
        <v>0</v>
      </c>
      <c r="ER23" s="444">
        <f t="shared" si="97"/>
        <v>0</v>
      </c>
      <c r="ES23" s="444">
        <f t="shared" si="98"/>
        <v>0</v>
      </c>
      <c r="ET23" s="444">
        <f t="shared" si="99"/>
        <v>0</v>
      </c>
      <c r="EU23" s="444">
        <f t="shared" si="100"/>
        <v>0</v>
      </c>
    </row>
    <row r="24" spans="2:151" x14ac:dyDescent="0.25">
      <c r="B24" s="445"/>
      <c r="C24" s="445"/>
      <c r="D24" s="446"/>
      <c r="E24" s="447"/>
      <c r="F24" s="448"/>
      <c r="G24" s="449"/>
      <c r="H24" s="450"/>
      <c r="I24" s="451"/>
      <c r="J24" s="448"/>
      <c r="K24" s="448"/>
      <c r="L24" s="449"/>
      <c r="M24" s="448"/>
      <c r="N24" s="448"/>
      <c r="O24" s="452"/>
      <c r="P24" s="448"/>
      <c r="Q24" s="453"/>
      <c r="S24" s="454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455"/>
      <c r="AN24" s="455"/>
      <c r="AO24" s="455"/>
      <c r="AP24" s="455"/>
      <c r="AQ24" s="455"/>
      <c r="AR24" s="455"/>
      <c r="AS24" s="455"/>
      <c r="AT24" s="455"/>
      <c r="AU24" s="455"/>
      <c r="AV24" s="455"/>
      <c r="AW24" s="455"/>
      <c r="AX24" s="455"/>
      <c r="AY24" s="455"/>
      <c r="AZ24" s="455"/>
      <c r="BA24" s="455"/>
      <c r="BB24" s="455"/>
      <c r="BC24" s="455"/>
      <c r="BD24" s="455"/>
      <c r="BE24" s="455"/>
      <c r="BF24" s="455"/>
      <c r="BG24" s="455"/>
      <c r="BH24" s="455"/>
      <c r="BI24" s="455"/>
      <c r="BJ24" s="455"/>
      <c r="BK24" s="455"/>
      <c r="BL24" s="455"/>
      <c r="BM24" s="455"/>
      <c r="BN24" s="455"/>
      <c r="BO24" s="455"/>
      <c r="BP24" s="455"/>
      <c r="BQ24" s="455"/>
      <c r="BR24" s="455"/>
      <c r="BS24" s="455"/>
      <c r="BT24" s="455"/>
      <c r="BU24" s="455"/>
      <c r="BV24" s="455"/>
      <c r="BW24" s="455"/>
      <c r="BX24" s="455"/>
      <c r="BY24" s="455"/>
      <c r="BZ24" s="455"/>
      <c r="CA24" s="455"/>
      <c r="CB24" s="455"/>
      <c r="CC24" s="455"/>
      <c r="CD24" s="455"/>
      <c r="CE24" s="455"/>
      <c r="CF24" s="455"/>
      <c r="CG24" s="455"/>
      <c r="CH24" s="455"/>
      <c r="CI24" s="455"/>
      <c r="CJ24" s="455"/>
      <c r="CK24" s="455"/>
      <c r="CL24" s="455"/>
      <c r="CM24" s="455"/>
      <c r="CN24" s="455"/>
      <c r="CO24" s="455"/>
      <c r="CP24" s="455"/>
      <c r="CQ24" s="455"/>
      <c r="CR24" s="455"/>
      <c r="CS24" s="455"/>
      <c r="CT24" s="455"/>
      <c r="CU24" s="455"/>
      <c r="CV24" s="455"/>
      <c r="CW24" s="455"/>
      <c r="CX24" s="455"/>
      <c r="CY24" s="455"/>
      <c r="CZ24" s="455"/>
      <c r="DA24" s="455"/>
      <c r="DB24" s="455"/>
      <c r="DC24" s="455"/>
      <c r="DD24" s="455"/>
      <c r="DE24" s="455"/>
      <c r="DF24" s="455"/>
      <c r="DG24" s="455"/>
      <c r="DH24" s="455"/>
      <c r="DI24" s="455"/>
      <c r="DJ24" s="455"/>
      <c r="DK24" s="455"/>
      <c r="DL24" s="455"/>
      <c r="DM24" s="455"/>
      <c r="DN24" s="455"/>
      <c r="DO24" s="455"/>
      <c r="DP24" s="455"/>
      <c r="DQ24" s="455"/>
      <c r="DR24" s="455"/>
      <c r="DS24" s="455"/>
      <c r="DT24" s="455"/>
      <c r="DU24" s="455"/>
      <c r="DV24" s="455"/>
      <c r="DW24" s="455"/>
      <c r="DX24" s="455"/>
      <c r="DY24" s="455"/>
      <c r="DZ24" s="455"/>
      <c r="EA24" s="455"/>
      <c r="EB24" s="455"/>
      <c r="EC24" s="455"/>
      <c r="ED24" s="455"/>
      <c r="EE24" s="455"/>
      <c r="EF24" s="455"/>
      <c r="EG24" s="455"/>
      <c r="EH24" s="455"/>
      <c r="EI24" s="455"/>
      <c r="EJ24" s="455"/>
      <c r="EK24" s="455"/>
      <c r="EL24" s="455"/>
      <c r="EM24" s="455"/>
      <c r="EN24" s="455"/>
      <c r="EO24" s="455"/>
      <c r="EP24" s="455"/>
      <c r="EQ24" s="455"/>
      <c r="ER24" s="455"/>
      <c r="ES24" s="455"/>
      <c r="ET24" s="455"/>
      <c r="EU24" s="455"/>
    </row>
    <row r="25" spans="2:151" x14ac:dyDescent="0.25">
      <c r="S25" s="196"/>
      <c r="T25" s="456">
        <f t="shared" ref="T25:CE25" si="117">SUM(T11:T24)</f>
        <v>72042.780229846569</v>
      </c>
      <c r="U25" s="456">
        <f t="shared" si="117"/>
        <v>70509.955118573198</v>
      </c>
      <c r="V25" s="456">
        <f t="shared" si="117"/>
        <v>68977.130007299886</v>
      </c>
      <c r="W25" s="456">
        <f t="shared" si="117"/>
        <v>67444.304896026559</v>
      </c>
      <c r="X25" s="456">
        <f t="shared" si="117"/>
        <v>65911.479784753203</v>
      </c>
      <c r="Y25" s="456">
        <f t="shared" si="117"/>
        <v>64378.654673479883</v>
      </c>
      <c r="Z25" s="456">
        <f t="shared" si="117"/>
        <v>62845.829562206563</v>
      </c>
      <c r="AA25" s="456">
        <f t="shared" si="117"/>
        <v>61313.004450933207</v>
      </c>
      <c r="AB25" s="456">
        <f t="shared" si="117"/>
        <v>59780.17933965988</v>
      </c>
      <c r="AC25" s="456">
        <f t="shared" si="117"/>
        <v>58247.354228386561</v>
      </c>
      <c r="AD25" s="456">
        <f t="shared" si="117"/>
        <v>56714.529117113219</v>
      </c>
      <c r="AE25" s="456">
        <f t="shared" si="117"/>
        <v>55181.704005839885</v>
      </c>
      <c r="AF25" s="456">
        <f t="shared" si="117"/>
        <v>53648.878894566551</v>
      </c>
      <c r="AG25" s="456">
        <f t="shared" si="117"/>
        <v>52116.053783293224</v>
      </c>
      <c r="AH25" s="456">
        <f t="shared" si="117"/>
        <v>50583.228672019897</v>
      </c>
      <c r="AI25" s="456">
        <f t="shared" si="117"/>
        <v>49050.403560746556</v>
      </c>
      <c r="AJ25" s="456">
        <f t="shared" si="117"/>
        <v>47517.578449473229</v>
      </c>
      <c r="AK25" s="456">
        <f t="shared" si="117"/>
        <v>45984.753338199887</v>
      </c>
      <c r="AL25" s="456">
        <f t="shared" si="117"/>
        <v>44451.928226926575</v>
      </c>
      <c r="AM25" s="456">
        <f t="shared" si="117"/>
        <v>42919.103115653219</v>
      </c>
      <c r="AN25" s="456">
        <f t="shared" si="117"/>
        <v>41386.278004379899</v>
      </c>
      <c r="AO25" s="456">
        <f t="shared" si="117"/>
        <v>39853.452893106572</v>
      </c>
      <c r="AP25" s="456">
        <f t="shared" si="117"/>
        <v>38320.627781833238</v>
      </c>
      <c r="AQ25" s="456">
        <f t="shared" si="117"/>
        <v>36787.802670559904</v>
      </c>
      <c r="AR25" s="456">
        <f t="shared" si="117"/>
        <v>35254.977559286563</v>
      </c>
      <c r="AS25" s="456">
        <f t="shared" si="117"/>
        <v>33722.15244801325</v>
      </c>
      <c r="AT25" s="456">
        <f t="shared" si="117"/>
        <v>32189.327336739905</v>
      </c>
      <c r="AU25" s="456">
        <f t="shared" si="117"/>
        <v>30656.502225466582</v>
      </c>
      <c r="AV25" s="456">
        <f t="shared" si="117"/>
        <v>29123.677114193251</v>
      </c>
      <c r="AW25" s="456">
        <f t="shared" si="117"/>
        <v>27590.852002919917</v>
      </c>
      <c r="AX25" s="456">
        <f t="shared" si="117"/>
        <v>26058.02689164659</v>
      </c>
      <c r="AY25" s="456">
        <f t="shared" si="117"/>
        <v>24525.201780373256</v>
      </c>
      <c r="AZ25" s="456">
        <f t="shared" si="117"/>
        <v>22992.376669099922</v>
      </c>
      <c r="BA25" s="456">
        <f t="shared" si="117"/>
        <v>21459.551557826591</v>
      </c>
      <c r="BB25" s="456">
        <f t="shared" si="117"/>
        <v>19926.726446553264</v>
      </c>
      <c r="BC25" s="456">
        <f t="shared" si="117"/>
        <v>18393.901335279934</v>
      </c>
      <c r="BD25" s="456">
        <f t="shared" si="117"/>
        <v>16861.076224006603</v>
      </c>
      <c r="BE25" s="456">
        <f t="shared" si="117"/>
        <v>15328.251112733273</v>
      </c>
      <c r="BF25" s="456">
        <f t="shared" si="117"/>
        <v>13795.426001459944</v>
      </c>
      <c r="BG25" s="456">
        <f t="shared" si="117"/>
        <v>12262.60089018661</v>
      </c>
      <c r="BH25" s="456">
        <f t="shared" si="117"/>
        <v>10729.775778913279</v>
      </c>
      <c r="BI25" s="456">
        <f t="shared" si="117"/>
        <v>9196.9506676399506</v>
      </c>
      <c r="BJ25" s="456">
        <f t="shared" si="117"/>
        <v>7664.1255563666191</v>
      </c>
      <c r="BK25" s="456">
        <f t="shared" si="117"/>
        <v>6131.3004450932885</v>
      </c>
      <c r="BL25" s="456">
        <f t="shared" si="117"/>
        <v>4598.475333819958</v>
      </c>
      <c r="BM25" s="456">
        <f t="shared" si="117"/>
        <v>3065.6502225466265</v>
      </c>
      <c r="BN25" s="456">
        <f t="shared" si="117"/>
        <v>1532.8251112732958</v>
      </c>
      <c r="BO25" s="456">
        <f t="shared" si="117"/>
        <v>-3.4951597172039328E-11</v>
      </c>
      <c r="BP25" s="456">
        <f t="shared" si="117"/>
        <v>0</v>
      </c>
      <c r="BQ25" s="456">
        <f t="shared" si="117"/>
        <v>0</v>
      </c>
      <c r="BR25" s="456">
        <f t="shared" si="117"/>
        <v>0</v>
      </c>
      <c r="BS25" s="456">
        <f t="shared" si="117"/>
        <v>0</v>
      </c>
      <c r="BT25" s="456">
        <f t="shared" si="117"/>
        <v>0</v>
      </c>
      <c r="BU25" s="456">
        <f t="shared" si="117"/>
        <v>0</v>
      </c>
      <c r="BV25" s="456">
        <f t="shared" si="117"/>
        <v>0</v>
      </c>
      <c r="BW25" s="456">
        <f t="shared" si="117"/>
        <v>0</v>
      </c>
      <c r="BX25" s="456">
        <f t="shared" si="117"/>
        <v>0</v>
      </c>
      <c r="BY25" s="456">
        <f t="shared" si="117"/>
        <v>0</v>
      </c>
      <c r="BZ25" s="456">
        <f t="shared" si="117"/>
        <v>0</v>
      </c>
      <c r="CA25" s="456">
        <f t="shared" si="117"/>
        <v>0</v>
      </c>
      <c r="CB25" s="456">
        <f t="shared" si="117"/>
        <v>0</v>
      </c>
      <c r="CC25" s="456">
        <f t="shared" si="117"/>
        <v>0</v>
      </c>
      <c r="CD25" s="456">
        <f t="shared" si="117"/>
        <v>0</v>
      </c>
      <c r="CE25" s="456">
        <f t="shared" si="117"/>
        <v>0</v>
      </c>
      <c r="CF25" s="456">
        <f t="shared" ref="CF25:EQ25" si="118">SUM(CF11:CF24)</f>
        <v>0</v>
      </c>
      <c r="CG25" s="456">
        <f t="shared" si="118"/>
        <v>0</v>
      </c>
      <c r="CH25" s="456">
        <f t="shared" si="118"/>
        <v>0</v>
      </c>
      <c r="CI25" s="456">
        <f t="shared" si="118"/>
        <v>0</v>
      </c>
      <c r="CJ25" s="456">
        <f t="shared" si="118"/>
        <v>0</v>
      </c>
      <c r="CK25" s="456">
        <f t="shared" si="118"/>
        <v>0</v>
      </c>
      <c r="CL25" s="456">
        <f t="shared" si="118"/>
        <v>0</v>
      </c>
      <c r="CM25" s="456">
        <f t="shared" si="118"/>
        <v>0</v>
      </c>
      <c r="CN25" s="456">
        <f t="shared" si="118"/>
        <v>0</v>
      </c>
      <c r="CO25" s="456">
        <f t="shared" si="118"/>
        <v>0</v>
      </c>
      <c r="CP25" s="456">
        <f t="shared" si="118"/>
        <v>0</v>
      </c>
      <c r="CQ25" s="456">
        <f t="shared" si="118"/>
        <v>0</v>
      </c>
      <c r="CR25" s="456">
        <f t="shared" si="118"/>
        <v>0</v>
      </c>
      <c r="CS25" s="456">
        <f t="shared" si="118"/>
        <v>0</v>
      </c>
      <c r="CT25" s="456">
        <f t="shared" si="118"/>
        <v>0</v>
      </c>
      <c r="CU25" s="456">
        <f t="shared" si="118"/>
        <v>0</v>
      </c>
      <c r="CV25" s="456">
        <f t="shared" si="118"/>
        <v>0</v>
      </c>
      <c r="CW25" s="456">
        <f t="shared" si="118"/>
        <v>0</v>
      </c>
      <c r="CX25" s="456">
        <f t="shared" si="118"/>
        <v>0</v>
      </c>
      <c r="CY25" s="456">
        <f t="shared" si="118"/>
        <v>0</v>
      </c>
      <c r="CZ25" s="456">
        <f t="shared" si="118"/>
        <v>0</v>
      </c>
      <c r="DA25" s="456">
        <f t="shared" si="118"/>
        <v>0</v>
      </c>
      <c r="DB25" s="456">
        <f t="shared" si="118"/>
        <v>0</v>
      </c>
      <c r="DC25" s="456">
        <f t="shared" si="118"/>
        <v>0</v>
      </c>
      <c r="DD25" s="456">
        <f t="shared" si="118"/>
        <v>0</v>
      </c>
      <c r="DE25" s="456">
        <f t="shared" si="118"/>
        <v>0</v>
      </c>
      <c r="DF25" s="456">
        <f t="shared" si="118"/>
        <v>0</v>
      </c>
      <c r="DG25" s="456">
        <f t="shared" si="118"/>
        <v>0</v>
      </c>
      <c r="DH25" s="456">
        <f t="shared" si="118"/>
        <v>0</v>
      </c>
      <c r="DI25" s="456">
        <f t="shared" si="118"/>
        <v>0</v>
      </c>
      <c r="DJ25" s="456">
        <f t="shared" si="118"/>
        <v>0</v>
      </c>
      <c r="DK25" s="456">
        <f t="shared" si="118"/>
        <v>0</v>
      </c>
      <c r="DL25" s="456">
        <f t="shared" si="118"/>
        <v>0</v>
      </c>
      <c r="DM25" s="456">
        <f t="shared" si="118"/>
        <v>0</v>
      </c>
      <c r="DN25" s="456">
        <f t="shared" si="118"/>
        <v>0</v>
      </c>
      <c r="DO25" s="456">
        <f t="shared" si="118"/>
        <v>0</v>
      </c>
      <c r="DP25" s="456">
        <f t="shared" si="118"/>
        <v>0</v>
      </c>
      <c r="DQ25" s="456">
        <f t="shared" si="118"/>
        <v>0</v>
      </c>
      <c r="DR25" s="456">
        <f t="shared" si="118"/>
        <v>0</v>
      </c>
      <c r="DS25" s="456">
        <f t="shared" si="118"/>
        <v>0</v>
      </c>
      <c r="DT25" s="456">
        <f t="shared" si="118"/>
        <v>0</v>
      </c>
      <c r="DU25" s="456">
        <f t="shared" si="118"/>
        <v>0</v>
      </c>
      <c r="DV25" s="456">
        <f t="shared" si="118"/>
        <v>0</v>
      </c>
      <c r="DW25" s="456">
        <f t="shared" si="118"/>
        <v>0</v>
      </c>
      <c r="DX25" s="456">
        <f t="shared" si="118"/>
        <v>0</v>
      </c>
      <c r="DY25" s="456">
        <f t="shared" si="118"/>
        <v>0</v>
      </c>
      <c r="DZ25" s="456">
        <f t="shared" si="118"/>
        <v>0</v>
      </c>
      <c r="EA25" s="456">
        <f t="shared" si="118"/>
        <v>0</v>
      </c>
      <c r="EB25" s="456">
        <f t="shared" si="118"/>
        <v>0</v>
      </c>
      <c r="EC25" s="456">
        <f t="shared" si="118"/>
        <v>0</v>
      </c>
      <c r="ED25" s="456">
        <f t="shared" si="118"/>
        <v>0</v>
      </c>
      <c r="EE25" s="456">
        <f t="shared" si="118"/>
        <v>0</v>
      </c>
      <c r="EF25" s="456">
        <f t="shared" si="118"/>
        <v>0</v>
      </c>
      <c r="EG25" s="456">
        <f t="shared" si="118"/>
        <v>0</v>
      </c>
      <c r="EH25" s="456">
        <f t="shared" si="118"/>
        <v>0</v>
      </c>
      <c r="EI25" s="456">
        <f t="shared" si="118"/>
        <v>0</v>
      </c>
      <c r="EJ25" s="456">
        <f t="shared" si="118"/>
        <v>0</v>
      </c>
      <c r="EK25" s="456">
        <f t="shared" si="118"/>
        <v>0</v>
      </c>
      <c r="EL25" s="456">
        <f t="shared" si="118"/>
        <v>0</v>
      </c>
      <c r="EM25" s="456">
        <f t="shared" si="118"/>
        <v>0</v>
      </c>
      <c r="EN25" s="456">
        <f t="shared" si="118"/>
        <v>0</v>
      </c>
      <c r="EO25" s="456">
        <f t="shared" si="118"/>
        <v>0</v>
      </c>
      <c r="EP25" s="456">
        <f t="shared" si="118"/>
        <v>0</v>
      </c>
      <c r="EQ25" s="456">
        <f t="shared" si="118"/>
        <v>0</v>
      </c>
      <c r="ER25" s="456">
        <f>SUM(ER11:ER24)</f>
        <v>0</v>
      </c>
      <c r="ES25" s="456">
        <f>SUM(ES11:ES24)</f>
        <v>0</v>
      </c>
      <c r="ET25" s="456">
        <f>SUM(ET11:ET24)</f>
        <v>0</v>
      </c>
      <c r="EU25" s="456">
        <f>SUM(EU11:EU24)</f>
        <v>0</v>
      </c>
    </row>
    <row r="26" spans="2:151" ht="15.75" x14ac:dyDescent="0.25">
      <c r="G26" s="457">
        <f>SUM(G11:G25)</f>
        <v>73575.605341119895</v>
      </c>
      <c r="H26" s="457">
        <f>SUM(H11:H25)</f>
        <v>18393.901335279974</v>
      </c>
      <c r="I26" s="457"/>
      <c r="J26" s="457">
        <f t="shared" ref="J26:Q26" si="119">SUM(J11:J25)</f>
        <v>0</v>
      </c>
      <c r="K26" s="457"/>
      <c r="L26" s="457">
        <f t="shared" si="119"/>
        <v>18393.901335279974</v>
      </c>
      <c r="M26" s="457"/>
      <c r="N26" s="457"/>
      <c r="O26" s="457">
        <f t="shared" si="119"/>
        <v>18393.901335279974</v>
      </c>
      <c r="P26" s="457">
        <f t="shared" si="119"/>
        <v>0</v>
      </c>
      <c r="Q26" s="457">
        <f t="shared" si="119"/>
        <v>0</v>
      </c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</row>
    <row r="27" spans="2:151" x14ac:dyDescent="0.25"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</row>
    <row r="28" spans="2:151" x14ac:dyDescent="0.25"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  <c r="ET28" s="196"/>
      <c r="EU28" s="196"/>
    </row>
    <row r="29" spans="2:151" x14ac:dyDescent="0.25">
      <c r="S29" s="193"/>
      <c r="T29" s="196"/>
      <c r="U29" s="458"/>
      <c r="V29" s="459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</row>
    <row r="30" spans="2:151" x14ac:dyDescent="0.25">
      <c r="S30" s="193"/>
      <c r="T30" s="196"/>
      <c r="U30" s="458"/>
      <c r="V30" s="459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  <c r="DJ30" s="196"/>
      <c r="DK30" s="196"/>
      <c r="DL30" s="196"/>
      <c r="DM30" s="196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6"/>
      <c r="EE30" s="196"/>
      <c r="EF30" s="196"/>
      <c r="EG30" s="196"/>
      <c r="EH30" s="196"/>
      <c r="EI30" s="196"/>
      <c r="EJ30" s="196"/>
      <c r="EK30" s="196"/>
      <c r="EL30" s="196"/>
      <c r="EM30" s="196"/>
      <c r="EN30" s="196"/>
      <c r="EO30" s="196"/>
      <c r="EP30" s="196"/>
      <c r="EQ30" s="196"/>
      <c r="ER30" s="196"/>
      <c r="ES30" s="196"/>
      <c r="ET30" s="196"/>
      <c r="EU30" s="196"/>
    </row>
    <row r="31" spans="2:151" ht="26.25" x14ac:dyDescent="0.4">
      <c r="B31" s="411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6"/>
      <c r="EE31" s="196"/>
      <c r="EF31" s="196"/>
      <c r="EG31" s="196"/>
      <c r="EH31" s="196"/>
      <c r="EI31" s="196"/>
      <c r="EJ31" s="196"/>
      <c r="EK31" s="196"/>
      <c r="EL31" s="196"/>
      <c r="EM31" s="196"/>
      <c r="EN31" s="196"/>
      <c r="EO31" s="196"/>
      <c r="EP31" s="196"/>
      <c r="EQ31" s="196"/>
      <c r="ER31" s="196"/>
      <c r="ES31" s="196"/>
      <c r="ET31" s="196"/>
      <c r="EU31" s="196"/>
    </row>
    <row r="32" spans="2:151" x14ac:dyDescent="0.25">
      <c r="B32" s="41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  <c r="ET32" s="196"/>
      <c r="EU32" s="196"/>
    </row>
    <row r="33" spans="2:151" x14ac:dyDescent="0.25">
      <c r="B33" s="41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</row>
    <row r="34" spans="2:151" x14ac:dyDescent="0.25">
      <c r="B34" s="41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</row>
    <row r="35" spans="2:151" x14ac:dyDescent="0.25">
      <c r="B35" s="41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</row>
    <row r="36" spans="2:151" x14ac:dyDescent="0.25">
      <c r="B36" s="41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</row>
    <row r="37" spans="2:151" x14ac:dyDescent="0.25">
      <c r="B37" s="41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6"/>
      <c r="DO37" s="196"/>
      <c r="DP37" s="196"/>
      <c r="DQ37" s="196"/>
      <c r="DR37" s="196"/>
      <c r="DS37" s="196"/>
      <c r="DT37" s="196"/>
      <c r="DU37" s="196"/>
      <c r="DV37" s="196"/>
      <c r="DW37" s="196"/>
      <c r="DX37" s="196"/>
      <c r="DY37" s="196"/>
      <c r="DZ37" s="196"/>
      <c r="EA37" s="196"/>
      <c r="EB37" s="196"/>
      <c r="EC37" s="196"/>
      <c r="ED37" s="196"/>
      <c r="EE37" s="196"/>
      <c r="EF37" s="196"/>
      <c r="EG37" s="196"/>
      <c r="EH37" s="196"/>
      <c r="EI37" s="196"/>
      <c r="EJ37" s="196"/>
      <c r="EK37" s="196"/>
      <c r="EL37" s="196"/>
      <c r="EM37" s="196"/>
      <c r="EN37" s="196"/>
      <c r="EO37" s="196"/>
      <c r="EP37" s="196"/>
      <c r="EQ37" s="196"/>
      <c r="ER37" s="196"/>
      <c r="ES37" s="196"/>
      <c r="ET37" s="196"/>
      <c r="EU37" s="196"/>
    </row>
    <row r="38" spans="2:151" x14ac:dyDescent="0.25">
      <c r="B38" s="41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</row>
    <row r="39" spans="2:151" x14ac:dyDescent="0.25">
      <c r="B39" s="41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</row>
    <row r="40" spans="2:151" x14ac:dyDescent="0.25">
      <c r="B40" s="41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  <c r="BX40" s="196"/>
      <c r="BY40" s="196"/>
      <c r="BZ40" s="196"/>
      <c r="CA40" s="196"/>
      <c r="CB40" s="196"/>
      <c r="CC40" s="196"/>
      <c r="CD40" s="196"/>
      <c r="CE40" s="196"/>
      <c r="CF40" s="196"/>
      <c r="CG40" s="196"/>
      <c r="CH40" s="196"/>
      <c r="CI40" s="196"/>
      <c r="CJ40" s="196"/>
      <c r="CK40" s="196"/>
      <c r="CL40" s="196"/>
      <c r="CM40" s="196"/>
      <c r="CN40" s="196"/>
      <c r="CO40" s="196"/>
      <c r="CP40" s="196"/>
      <c r="CQ40" s="196"/>
      <c r="CR40" s="196"/>
      <c r="CS40" s="196"/>
      <c r="CT40" s="196"/>
      <c r="CU40" s="196"/>
      <c r="CV40" s="196"/>
      <c r="CW40" s="196"/>
      <c r="CX40" s="196"/>
      <c r="CY40" s="196"/>
      <c r="CZ40" s="196"/>
      <c r="DA40" s="196"/>
      <c r="DB40" s="196"/>
      <c r="DC40" s="196"/>
      <c r="DD40" s="196"/>
      <c r="DE40" s="196"/>
      <c r="DF40" s="196"/>
      <c r="DG40" s="196"/>
      <c r="DH40" s="196"/>
      <c r="DI40" s="196"/>
      <c r="DJ40" s="196"/>
      <c r="DK40" s="196"/>
      <c r="DL40" s="196"/>
      <c r="DM40" s="196"/>
      <c r="DN40" s="196"/>
      <c r="DO40" s="196"/>
      <c r="DP40" s="196"/>
      <c r="DQ40" s="196"/>
      <c r="DR40" s="196"/>
      <c r="DS40" s="196"/>
      <c r="DT40" s="196"/>
      <c r="DU40" s="196"/>
      <c r="DV40" s="196"/>
      <c r="DW40" s="196"/>
      <c r="DX40" s="196"/>
      <c r="DY40" s="196"/>
      <c r="DZ40" s="196"/>
      <c r="EA40" s="196"/>
      <c r="EB40" s="196"/>
      <c r="EC40" s="196"/>
      <c r="ED40" s="196"/>
      <c r="EE40" s="196"/>
      <c r="EF40" s="196"/>
      <c r="EG40" s="196"/>
      <c r="EH40" s="196"/>
      <c r="EI40" s="196"/>
      <c r="EJ40" s="196"/>
      <c r="EK40" s="196"/>
      <c r="EL40" s="196"/>
      <c r="EM40" s="196"/>
      <c r="EN40" s="196"/>
      <c r="EO40" s="196"/>
      <c r="EP40" s="196"/>
      <c r="EQ40" s="196"/>
      <c r="ER40" s="196"/>
      <c r="ES40" s="196"/>
      <c r="ET40" s="196"/>
      <c r="EU40" s="196"/>
    </row>
    <row r="41" spans="2:151" x14ac:dyDescent="0.25">
      <c r="B41" s="41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</row>
    <row r="42" spans="2:151" x14ac:dyDescent="0.25">
      <c r="B42" s="41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</row>
    <row r="43" spans="2:151" x14ac:dyDescent="0.25">
      <c r="B43" s="41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96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96"/>
      <c r="BP43" s="196"/>
      <c r="BQ43" s="196"/>
      <c r="BR43" s="196"/>
      <c r="BS43" s="196"/>
      <c r="BT43" s="196"/>
      <c r="BU43" s="196"/>
      <c r="BV43" s="196"/>
      <c r="BW43" s="196"/>
      <c r="BX43" s="196"/>
      <c r="BY43" s="196"/>
      <c r="BZ43" s="196"/>
      <c r="CA43" s="196"/>
      <c r="CB43" s="196"/>
      <c r="CC43" s="196"/>
      <c r="CD43" s="196"/>
      <c r="CE43" s="196"/>
      <c r="CF43" s="196"/>
      <c r="CG43" s="196"/>
      <c r="CH43" s="196"/>
      <c r="CI43" s="196"/>
      <c r="CJ43" s="196"/>
      <c r="CK43" s="196"/>
      <c r="CL43" s="196"/>
      <c r="CM43" s="196"/>
      <c r="CN43" s="196"/>
      <c r="CO43" s="196"/>
      <c r="CP43" s="196"/>
      <c r="CQ43" s="196"/>
      <c r="CR43" s="196"/>
      <c r="CS43" s="196"/>
      <c r="CT43" s="196"/>
      <c r="CU43" s="196"/>
      <c r="CV43" s="196"/>
      <c r="CW43" s="196"/>
      <c r="CX43" s="196"/>
      <c r="CY43" s="196"/>
      <c r="CZ43" s="196"/>
      <c r="DA43" s="196"/>
      <c r="DB43" s="196"/>
      <c r="DC43" s="196"/>
      <c r="DD43" s="196"/>
      <c r="DE43" s="196"/>
      <c r="DF43" s="196"/>
      <c r="DG43" s="196"/>
      <c r="DH43" s="196"/>
      <c r="DI43" s="196"/>
      <c r="DJ43" s="196"/>
      <c r="DK43" s="196"/>
      <c r="DL43" s="196"/>
      <c r="DM43" s="196"/>
      <c r="DN43" s="196"/>
      <c r="DO43" s="196"/>
      <c r="DP43" s="196"/>
      <c r="DQ43" s="196"/>
      <c r="DR43" s="196"/>
      <c r="DS43" s="196"/>
      <c r="DT43" s="196"/>
      <c r="DU43" s="196"/>
      <c r="DV43" s="196"/>
      <c r="DW43" s="196"/>
      <c r="DX43" s="196"/>
      <c r="DY43" s="196"/>
      <c r="DZ43" s="196"/>
      <c r="EA43" s="196"/>
      <c r="EB43" s="196"/>
      <c r="EC43" s="196"/>
      <c r="ED43" s="196"/>
      <c r="EE43" s="196"/>
      <c r="EF43" s="196"/>
      <c r="EG43" s="196"/>
      <c r="EH43" s="196"/>
      <c r="EI43" s="196"/>
      <c r="EJ43" s="196"/>
      <c r="EK43" s="196"/>
      <c r="EL43" s="196"/>
      <c r="EM43" s="196"/>
      <c r="EN43" s="196"/>
      <c r="EO43" s="196"/>
      <c r="EP43" s="196"/>
      <c r="EQ43" s="196"/>
      <c r="ER43" s="196"/>
      <c r="ES43" s="196"/>
      <c r="ET43" s="196"/>
      <c r="EU43" s="196"/>
    </row>
    <row r="44" spans="2:151" x14ac:dyDescent="0.25">
      <c r="B44" s="41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</row>
    <row r="45" spans="2:151" x14ac:dyDescent="0.25">
      <c r="B45" s="41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</row>
    <row r="46" spans="2:151" x14ac:dyDescent="0.25">
      <c r="B46" s="41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</row>
    <row r="47" spans="2:151" x14ac:dyDescent="0.25">
      <c r="B47" s="41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</row>
    <row r="48" spans="2:151" x14ac:dyDescent="0.25">
      <c r="B48" s="41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</row>
    <row r="49" spans="19:151" x14ac:dyDescent="0.25"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</row>
    <row r="50" spans="19:151" x14ac:dyDescent="0.25"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6"/>
      <c r="EN50" s="196"/>
      <c r="EO50" s="196"/>
      <c r="EP50" s="196"/>
      <c r="EQ50" s="196"/>
      <c r="ER50" s="196"/>
      <c r="ES50" s="196"/>
      <c r="ET50" s="196"/>
      <c r="EU50" s="196"/>
    </row>
    <row r="51" spans="19:151" x14ac:dyDescent="0.25"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196"/>
      <c r="DY51" s="196"/>
      <c r="DZ51" s="196"/>
      <c r="EA51" s="196"/>
      <c r="EB51" s="196"/>
      <c r="EC51" s="196"/>
      <c r="ED51" s="196"/>
      <c r="EE51" s="196"/>
      <c r="EF51" s="196"/>
      <c r="EG51" s="196"/>
      <c r="EH51" s="196"/>
      <c r="EI51" s="196"/>
      <c r="EJ51" s="196"/>
      <c r="EK51" s="196"/>
      <c r="EL51" s="196"/>
      <c r="EM51" s="196"/>
      <c r="EN51" s="196"/>
      <c r="EO51" s="196"/>
      <c r="EP51" s="196"/>
      <c r="EQ51" s="196"/>
      <c r="ER51" s="196"/>
      <c r="ES51" s="196"/>
      <c r="ET51" s="196"/>
      <c r="EU51" s="196"/>
    </row>
    <row r="52" spans="19:151" x14ac:dyDescent="0.25"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  <c r="DJ52" s="196"/>
      <c r="DK52" s="196"/>
      <c r="DL52" s="196"/>
      <c r="DM52" s="196"/>
      <c r="DN52" s="196"/>
      <c r="DO52" s="196"/>
      <c r="DP52" s="196"/>
      <c r="DQ52" s="196"/>
      <c r="DR52" s="196"/>
      <c r="DS52" s="196"/>
      <c r="DT52" s="196"/>
      <c r="DU52" s="196"/>
      <c r="DV52" s="196"/>
      <c r="DW52" s="196"/>
      <c r="DX52" s="196"/>
      <c r="DY52" s="196"/>
      <c r="DZ52" s="196"/>
      <c r="EA52" s="196"/>
      <c r="EB52" s="196"/>
      <c r="EC52" s="196"/>
      <c r="ED52" s="196"/>
      <c r="EE52" s="196"/>
      <c r="EF52" s="196"/>
      <c r="EG52" s="196"/>
      <c r="EH52" s="196"/>
      <c r="EI52" s="196"/>
      <c r="EJ52" s="196"/>
      <c r="EK52" s="196"/>
      <c r="EL52" s="196"/>
      <c r="EM52" s="196"/>
      <c r="EN52" s="196"/>
      <c r="EO52" s="196"/>
      <c r="EP52" s="196"/>
      <c r="EQ52" s="196"/>
      <c r="ER52" s="196"/>
      <c r="ES52" s="196"/>
      <c r="ET52" s="196"/>
      <c r="EU52" s="196"/>
    </row>
    <row r="53" spans="19:151" x14ac:dyDescent="0.25"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</row>
    <row r="54" spans="19:151" x14ac:dyDescent="0.25"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  <c r="DJ54" s="196"/>
      <c r="DK54" s="196"/>
      <c r="DL54" s="196"/>
      <c r="DM54" s="196"/>
      <c r="DN54" s="196"/>
      <c r="DO54" s="196"/>
      <c r="DP54" s="196"/>
      <c r="DQ54" s="196"/>
      <c r="DR54" s="196"/>
      <c r="DS54" s="196"/>
      <c r="DT54" s="196"/>
      <c r="DU54" s="196"/>
      <c r="DV54" s="196"/>
      <c r="DW54" s="196"/>
      <c r="DX54" s="196"/>
      <c r="DY54" s="196"/>
      <c r="DZ54" s="196"/>
      <c r="EA54" s="196"/>
      <c r="EB54" s="196"/>
      <c r="EC54" s="196"/>
      <c r="ED54" s="196"/>
      <c r="EE54" s="196"/>
      <c r="EF54" s="196"/>
      <c r="EG54" s="196"/>
      <c r="EH54" s="196"/>
      <c r="EI54" s="196"/>
      <c r="EJ54" s="196"/>
      <c r="EK54" s="196"/>
      <c r="EL54" s="196"/>
      <c r="EM54" s="196"/>
      <c r="EN54" s="196"/>
      <c r="EO54" s="196"/>
      <c r="EP54" s="196"/>
      <c r="EQ54" s="196"/>
      <c r="ER54" s="196"/>
      <c r="ES54" s="196"/>
      <c r="ET54" s="196"/>
      <c r="EU54" s="196"/>
    </row>
    <row r="55" spans="19:151" x14ac:dyDescent="0.25"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  <c r="DJ55" s="196"/>
      <c r="DK55" s="196"/>
      <c r="DL55" s="196"/>
      <c r="DM55" s="196"/>
      <c r="DN55" s="196"/>
      <c r="DO55" s="196"/>
      <c r="DP55" s="196"/>
      <c r="DQ55" s="196"/>
      <c r="DR55" s="196"/>
      <c r="DS55" s="196"/>
      <c r="DT55" s="196"/>
      <c r="DU55" s="196"/>
      <c r="DV55" s="196"/>
      <c r="DW55" s="196"/>
      <c r="DX55" s="196"/>
      <c r="DY55" s="196"/>
      <c r="DZ55" s="196"/>
      <c r="EA55" s="196"/>
      <c r="EB55" s="196"/>
      <c r="EC55" s="196"/>
      <c r="ED55" s="196"/>
      <c r="EE55" s="196"/>
      <c r="EF55" s="196"/>
      <c r="EG55" s="196"/>
      <c r="EH55" s="196"/>
      <c r="EI55" s="196"/>
      <c r="EJ55" s="196"/>
      <c r="EK55" s="196"/>
      <c r="EL55" s="196"/>
      <c r="EM55" s="196"/>
      <c r="EN55" s="196"/>
      <c r="EO55" s="196"/>
      <c r="EP55" s="196"/>
      <c r="EQ55" s="196"/>
      <c r="ER55" s="196"/>
      <c r="ES55" s="196"/>
      <c r="ET55" s="196"/>
      <c r="EU55" s="196"/>
    </row>
    <row r="56" spans="19:151" x14ac:dyDescent="0.25"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96"/>
      <c r="ER56" s="196"/>
      <c r="ES56" s="196"/>
      <c r="ET56" s="196"/>
      <c r="EU56" s="196"/>
    </row>
    <row r="57" spans="19:151" x14ac:dyDescent="0.25"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</row>
    <row r="58" spans="19:151" x14ac:dyDescent="0.25"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</row>
    <row r="59" spans="19:151" x14ac:dyDescent="0.25"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</row>
    <row r="60" spans="19:151" x14ac:dyDescent="0.25"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</row>
    <row r="61" spans="19:151" x14ac:dyDescent="0.25"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</row>
    <row r="62" spans="19:151" x14ac:dyDescent="0.25"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  <c r="DQ62" s="196"/>
      <c r="DR62" s="196"/>
      <c r="DS62" s="196"/>
      <c r="DT62" s="196"/>
      <c r="DU62" s="196"/>
      <c r="DV62" s="196"/>
      <c r="DW62" s="196"/>
      <c r="DX62" s="196"/>
      <c r="DY62" s="196"/>
      <c r="DZ62" s="196"/>
      <c r="EA62" s="196"/>
      <c r="EB62" s="196"/>
      <c r="EC62" s="196"/>
      <c r="ED62" s="196"/>
      <c r="EE62" s="196"/>
      <c r="EF62" s="196"/>
      <c r="EG62" s="196"/>
      <c r="EH62" s="196"/>
      <c r="EI62" s="196"/>
      <c r="EJ62" s="196"/>
      <c r="EK62" s="196"/>
      <c r="EL62" s="196"/>
      <c r="EM62" s="196"/>
      <c r="EN62" s="196"/>
      <c r="EO62" s="196"/>
      <c r="EP62" s="196"/>
      <c r="EQ62" s="196"/>
      <c r="ER62" s="196"/>
      <c r="ES62" s="196"/>
      <c r="ET62" s="196"/>
      <c r="EU62" s="196"/>
    </row>
    <row r="63" spans="19:151" x14ac:dyDescent="0.25"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  <c r="DJ63" s="196"/>
      <c r="DK63" s="196"/>
      <c r="DL63" s="196"/>
      <c r="DM63" s="196"/>
      <c r="DN63" s="196"/>
      <c r="DO63" s="196"/>
      <c r="DP63" s="196"/>
      <c r="DQ63" s="196"/>
      <c r="DR63" s="196"/>
      <c r="DS63" s="196"/>
      <c r="DT63" s="196"/>
      <c r="DU63" s="196"/>
      <c r="DV63" s="196"/>
      <c r="DW63" s="196"/>
      <c r="DX63" s="196"/>
      <c r="DY63" s="196"/>
      <c r="DZ63" s="196"/>
      <c r="EA63" s="196"/>
      <c r="EB63" s="196"/>
      <c r="EC63" s="196"/>
      <c r="ED63" s="196"/>
      <c r="EE63" s="196"/>
      <c r="EF63" s="196"/>
      <c r="EG63" s="196"/>
      <c r="EH63" s="196"/>
      <c r="EI63" s="196"/>
      <c r="EJ63" s="196"/>
      <c r="EK63" s="196"/>
      <c r="EL63" s="196"/>
      <c r="EM63" s="196"/>
      <c r="EN63" s="196"/>
      <c r="EO63" s="196"/>
      <c r="EP63" s="196"/>
      <c r="EQ63" s="196"/>
      <c r="ER63" s="196"/>
      <c r="ES63" s="196"/>
      <c r="ET63" s="196"/>
      <c r="EU63" s="196"/>
    </row>
    <row r="64" spans="19:151" x14ac:dyDescent="0.25"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</row>
    <row r="65" spans="19:151" x14ac:dyDescent="0.25"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</row>
    <row r="66" spans="19:151" x14ac:dyDescent="0.25"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96"/>
      <c r="EQ66" s="196"/>
      <c r="ER66" s="196"/>
      <c r="ES66" s="196"/>
      <c r="ET66" s="196"/>
      <c r="EU66" s="196"/>
    </row>
    <row r="67" spans="19:151" x14ac:dyDescent="0.25"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</row>
    <row r="68" spans="19:151" x14ac:dyDescent="0.25"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</row>
    <row r="69" spans="19:151" x14ac:dyDescent="0.25"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  <c r="DJ69" s="196"/>
      <c r="DK69" s="196"/>
      <c r="DL69" s="196"/>
      <c r="DM69" s="196"/>
      <c r="DN69" s="196"/>
      <c r="DO69" s="196"/>
      <c r="DP69" s="196"/>
      <c r="DQ69" s="196"/>
      <c r="DR69" s="196"/>
      <c r="DS69" s="196"/>
      <c r="DT69" s="196"/>
      <c r="DU69" s="196"/>
      <c r="DV69" s="196"/>
      <c r="DW69" s="196"/>
      <c r="DX69" s="196"/>
      <c r="DY69" s="196"/>
      <c r="DZ69" s="196"/>
      <c r="EA69" s="196"/>
      <c r="EB69" s="196"/>
      <c r="EC69" s="196"/>
      <c r="ED69" s="196"/>
      <c r="EE69" s="196"/>
      <c r="EF69" s="196"/>
      <c r="EG69" s="196"/>
      <c r="EH69" s="196"/>
      <c r="EI69" s="196"/>
      <c r="EJ69" s="196"/>
      <c r="EK69" s="196"/>
      <c r="EL69" s="196"/>
      <c r="EM69" s="196"/>
      <c r="EN69" s="196"/>
      <c r="EO69" s="196"/>
      <c r="EP69" s="196"/>
      <c r="EQ69" s="196"/>
      <c r="ER69" s="196"/>
      <c r="ES69" s="196"/>
      <c r="ET69" s="196"/>
      <c r="EU69" s="196"/>
    </row>
    <row r="70" spans="19:151" x14ac:dyDescent="0.25"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</row>
    <row r="71" spans="19:151" x14ac:dyDescent="0.25"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  <c r="DJ71" s="196"/>
      <c r="DK71" s="196"/>
      <c r="DL71" s="196"/>
      <c r="DM71" s="196"/>
      <c r="DN71" s="196"/>
      <c r="DO71" s="196"/>
      <c r="DP71" s="196"/>
      <c r="DQ71" s="196"/>
      <c r="DR71" s="196"/>
      <c r="DS71" s="196"/>
      <c r="DT71" s="196"/>
      <c r="DU71" s="196"/>
      <c r="DV71" s="196"/>
      <c r="DW71" s="196"/>
      <c r="DX71" s="196"/>
      <c r="DY71" s="196"/>
      <c r="DZ71" s="196"/>
      <c r="EA71" s="196"/>
      <c r="EB71" s="196"/>
      <c r="EC71" s="196"/>
      <c r="ED71" s="196"/>
      <c r="EE71" s="196"/>
      <c r="EF71" s="196"/>
      <c r="EG71" s="196"/>
      <c r="EH71" s="196"/>
      <c r="EI71" s="196"/>
      <c r="EJ71" s="196"/>
      <c r="EK71" s="196"/>
      <c r="EL71" s="196"/>
      <c r="EM71" s="196"/>
      <c r="EN71" s="196"/>
      <c r="EO71" s="196"/>
      <c r="EP71" s="196"/>
      <c r="EQ71" s="196"/>
      <c r="ER71" s="196"/>
      <c r="ES71" s="196"/>
      <c r="ET71" s="196"/>
      <c r="EU71" s="196"/>
    </row>
    <row r="72" spans="19:151" x14ac:dyDescent="0.25"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  <c r="DJ72" s="196"/>
      <c r="DK72" s="196"/>
      <c r="DL72" s="196"/>
      <c r="DM72" s="196"/>
      <c r="DN72" s="196"/>
      <c r="DO72" s="196"/>
      <c r="DP72" s="196"/>
      <c r="DQ72" s="196"/>
      <c r="DR72" s="196"/>
      <c r="DS72" s="196"/>
      <c r="DT72" s="196"/>
      <c r="DU72" s="196"/>
      <c r="DV72" s="196"/>
      <c r="DW72" s="196"/>
      <c r="DX72" s="196"/>
      <c r="DY72" s="196"/>
      <c r="DZ72" s="196"/>
      <c r="EA72" s="196"/>
      <c r="EB72" s="196"/>
      <c r="EC72" s="196"/>
      <c r="ED72" s="196"/>
      <c r="EE72" s="196"/>
      <c r="EF72" s="196"/>
      <c r="EG72" s="196"/>
      <c r="EH72" s="196"/>
      <c r="EI72" s="196"/>
      <c r="EJ72" s="196"/>
      <c r="EK72" s="196"/>
      <c r="EL72" s="196"/>
      <c r="EM72" s="196"/>
      <c r="EN72" s="196"/>
      <c r="EO72" s="196"/>
      <c r="EP72" s="196"/>
      <c r="EQ72" s="196"/>
      <c r="ER72" s="196"/>
      <c r="ES72" s="196"/>
      <c r="ET72" s="196"/>
      <c r="EU72" s="196"/>
    </row>
  </sheetData>
  <sheetProtection password="CC3D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1:EU90"/>
  <sheetViews>
    <sheetView showGridLines="0" zoomScale="55" zoomScaleNormal="55" zoomScaleSheetLayoutView="100" workbookViewId="0">
      <selection activeCell="C40" sqref="C40"/>
    </sheetView>
  </sheetViews>
  <sheetFormatPr defaultColWidth="11.42578125" defaultRowHeight="15" x14ac:dyDescent="0.25"/>
  <cols>
    <col min="1" max="1" width="4.42578125" style="196" customWidth="1"/>
    <col min="2" max="2" width="2" style="196" customWidth="1"/>
    <col min="3" max="3" width="47" style="196" customWidth="1"/>
    <col min="4" max="5" width="11.42578125" style="196"/>
    <col min="6" max="6" width="15.140625" style="196" bestFit="1" customWidth="1"/>
    <col min="7" max="7" width="17" style="196" bestFit="1" customWidth="1"/>
    <col min="8" max="8" width="15" style="196" bestFit="1" customWidth="1"/>
    <col min="9" max="9" width="13.140625" style="196" bestFit="1" customWidth="1"/>
    <col min="10" max="10" width="13.7109375" style="196" bestFit="1" customWidth="1"/>
    <col min="11" max="11" width="13.7109375" style="196" customWidth="1"/>
    <col min="12" max="12" width="15" style="196" bestFit="1" customWidth="1"/>
    <col min="13" max="13" width="13.7109375" style="196" bestFit="1" customWidth="1"/>
    <col min="14" max="14" width="12.5703125" style="196" bestFit="1" customWidth="1"/>
    <col min="15" max="15" width="15.28515625" style="196" customWidth="1"/>
    <col min="16" max="16" width="14" style="196" bestFit="1" customWidth="1"/>
    <col min="17" max="17" width="17.140625" style="196" bestFit="1" customWidth="1"/>
    <col min="18" max="18" width="11.42578125" style="196"/>
    <col min="19" max="19" width="64" style="410" bestFit="1" customWidth="1"/>
    <col min="20" max="20" width="12.7109375" style="410" customWidth="1"/>
    <col min="21" max="31" width="11.7109375" style="410" customWidth="1"/>
    <col min="32" max="42" width="11.7109375" style="410" hidden="1" customWidth="1"/>
    <col min="43" max="43" width="11.7109375" style="410" customWidth="1"/>
    <col min="44" max="54" width="11.7109375" style="410" hidden="1" customWidth="1"/>
    <col min="55" max="55" width="11.7109375" style="410" customWidth="1"/>
    <col min="56" max="66" width="11.7109375" style="410" hidden="1" customWidth="1"/>
    <col min="67" max="67" width="11.7109375" style="410" customWidth="1"/>
    <col min="68" max="151" width="11.7109375" style="410" hidden="1" customWidth="1"/>
    <col min="152" max="152" width="0" style="196" hidden="1" customWidth="1"/>
    <col min="153" max="16384" width="11.42578125" style="196"/>
  </cols>
  <sheetData>
    <row r="1" spans="2:151" x14ac:dyDescent="0.25">
      <c r="B1" s="409">
        <v>4</v>
      </c>
      <c r="C1" s="409">
        <v>5</v>
      </c>
      <c r="D1" s="409">
        <v>6</v>
      </c>
      <c r="E1" s="409">
        <v>7</v>
      </c>
      <c r="F1" s="409">
        <v>8</v>
      </c>
      <c r="G1" s="409">
        <v>9</v>
      </c>
      <c r="H1" s="409">
        <v>10</v>
      </c>
      <c r="I1" s="409">
        <v>11</v>
      </c>
      <c r="J1" s="409">
        <v>12</v>
      </c>
      <c r="K1" s="409"/>
      <c r="L1" s="409">
        <v>13</v>
      </c>
      <c r="M1" s="409">
        <v>14</v>
      </c>
      <c r="N1" s="409">
        <v>15</v>
      </c>
      <c r="O1" s="409">
        <v>17</v>
      </c>
      <c r="P1" s="409">
        <v>18</v>
      </c>
      <c r="Q1" s="409">
        <v>19</v>
      </c>
      <c r="R1" s="409">
        <v>20</v>
      </c>
      <c r="S1" s="409">
        <v>21</v>
      </c>
    </row>
    <row r="2" spans="2:151" s="412" customFormat="1" ht="26.25" x14ac:dyDescent="0.4">
      <c r="B2" s="411" t="s">
        <v>434</v>
      </c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  <c r="AJ2" s="410"/>
      <c r="AK2" s="410"/>
      <c r="AL2" s="410"/>
      <c r="AM2" s="410"/>
      <c r="AN2" s="410"/>
      <c r="AO2" s="410"/>
      <c r="AP2" s="410"/>
      <c r="AQ2" s="410"/>
      <c r="AR2" s="410"/>
      <c r="AS2" s="410"/>
      <c r="AT2" s="410"/>
      <c r="AU2" s="410"/>
      <c r="AV2" s="410"/>
      <c r="AW2" s="410"/>
      <c r="AX2" s="410"/>
      <c r="AY2" s="410"/>
      <c r="AZ2" s="410"/>
      <c r="BA2" s="410"/>
      <c r="BB2" s="410"/>
      <c r="BC2" s="410"/>
      <c r="BD2" s="410"/>
      <c r="BE2" s="410"/>
      <c r="BF2" s="410"/>
      <c r="BG2" s="410"/>
      <c r="BH2" s="410"/>
      <c r="BI2" s="410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0"/>
      <c r="BU2" s="410"/>
      <c r="BV2" s="410"/>
      <c r="BW2" s="410"/>
      <c r="BX2" s="410"/>
      <c r="BY2" s="410"/>
      <c r="BZ2" s="410"/>
      <c r="CA2" s="410"/>
      <c r="CB2" s="410"/>
      <c r="CC2" s="410"/>
      <c r="CD2" s="410"/>
      <c r="CE2" s="410"/>
      <c r="CF2" s="410"/>
      <c r="CG2" s="410"/>
      <c r="CH2" s="410"/>
      <c r="CI2" s="410"/>
      <c r="CJ2" s="410"/>
      <c r="CK2" s="410"/>
      <c r="CL2" s="410"/>
      <c r="CM2" s="410"/>
      <c r="CN2" s="410"/>
      <c r="CO2" s="410"/>
      <c r="CP2" s="410"/>
      <c r="CQ2" s="410"/>
      <c r="CR2" s="410"/>
      <c r="CS2" s="410"/>
      <c r="CT2" s="410"/>
      <c r="CU2" s="410"/>
      <c r="CV2" s="410"/>
      <c r="CW2" s="410"/>
      <c r="CX2" s="410"/>
      <c r="CY2" s="410"/>
      <c r="CZ2" s="410"/>
      <c r="DA2" s="410"/>
      <c r="DB2" s="410"/>
      <c r="DC2" s="410"/>
      <c r="DD2" s="410"/>
      <c r="DE2" s="410"/>
      <c r="DF2" s="410"/>
      <c r="DG2" s="410"/>
      <c r="DH2" s="410"/>
      <c r="DI2" s="410"/>
      <c r="DJ2" s="410"/>
      <c r="DK2" s="410"/>
      <c r="DL2" s="410"/>
      <c r="DM2" s="410"/>
      <c r="DN2" s="410"/>
      <c r="DO2" s="410"/>
      <c r="DP2" s="410"/>
      <c r="DQ2" s="410"/>
      <c r="DR2" s="410"/>
      <c r="DS2" s="410"/>
      <c r="DT2" s="410"/>
      <c r="DU2" s="410"/>
      <c r="DV2" s="410"/>
      <c r="DW2" s="410"/>
      <c r="DX2" s="410"/>
      <c r="DY2" s="410"/>
      <c r="DZ2" s="410"/>
      <c r="EA2" s="410"/>
      <c r="EB2" s="410"/>
      <c r="EC2" s="410"/>
      <c r="ED2" s="410"/>
      <c r="EE2" s="410"/>
      <c r="EF2" s="410"/>
      <c r="EG2" s="410"/>
      <c r="EH2" s="410"/>
      <c r="EI2" s="410"/>
      <c r="EJ2" s="410"/>
      <c r="EK2" s="410"/>
      <c r="EL2" s="410"/>
      <c r="EM2" s="410"/>
      <c r="EN2" s="410"/>
      <c r="EO2" s="410"/>
      <c r="EP2" s="410"/>
      <c r="EQ2" s="410"/>
      <c r="ER2" s="410"/>
      <c r="ES2" s="410"/>
      <c r="ET2" s="410"/>
      <c r="EU2" s="410"/>
    </row>
    <row r="3" spans="2:151" s="412" customFormat="1" ht="6" customHeight="1" x14ac:dyDescent="0.25">
      <c r="C3" s="413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0"/>
      <c r="AJ3" s="410"/>
      <c r="AK3" s="410"/>
      <c r="AL3" s="410"/>
      <c r="AM3" s="410"/>
      <c r="AN3" s="410"/>
      <c r="AO3" s="410"/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410"/>
      <c r="BA3" s="410"/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410"/>
      <c r="BQ3" s="410"/>
      <c r="BR3" s="410"/>
      <c r="BS3" s="410"/>
      <c r="BT3" s="410"/>
      <c r="BU3" s="410"/>
      <c r="BV3" s="410"/>
      <c r="BW3" s="410"/>
      <c r="BX3" s="410"/>
      <c r="BY3" s="410"/>
      <c r="BZ3" s="410"/>
      <c r="CA3" s="410"/>
      <c r="CB3" s="410"/>
      <c r="CC3" s="410"/>
      <c r="CD3" s="410"/>
      <c r="CE3" s="410"/>
      <c r="CF3" s="410"/>
      <c r="CG3" s="410"/>
      <c r="CH3" s="410"/>
      <c r="CI3" s="410"/>
      <c r="CJ3" s="410"/>
      <c r="CK3" s="410"/>
      <c r="CL3" s="410"/>
      <c r="CM3" s="410"/>
      <c r="CN3" s="410"/>
      <c r="CO3" s="410"/>
      <c r="CP3" s="410"/>
      <c r="CQ3" s="410"/>
      <c r="CR3" s="410"/>
      <c r="CS3" s="410"/>
      <c r="CT3" s="410"/>
      <c r="CU3" s="410"/>
      <c r="CV3" s="410"/>
      <c r="CW3" s="410"/>
      <c r="CX3" s="410"/>
      <c r="CY3" s="410"/>
      <c r="CZ3" s="410"/>
      <c r="DA3" s="410"/>
      <c r="DB3" s="410"/>
      <c r="DC3" s="410"/>
      <c r="DD3" s="410"/>
      <c r="DE3" s="410"/>
      <c r="DF3" s="410"/>
      <c r="DG3" s="410"/>
      <c r="DH3" s="410"/>
      <c r="DI3" s="410"/>
      <c r="DJ3" s="410"/>
      <c r="DK3" s="410"/>
      <c r="DL3" s="410"/>
      <c r="DM3" s="410"/>
      <c r="DN3" s="410"/>
      <c r="DO3" s="410"/>
      <c r="DP3" s="410"/>
      <c r="DQ3" s="410"/>
      <c r="DR3" s="410"/>
      <c r="DS3" s="410"/>
      <c r="DT3" s="410"/>
      <c r="DU3" s="410"/>
      <c r="DV3" s="410"/>
      <c r="DW3" s="410"/>
      <c r="DX3" s="410"/>
      <c r="DY3" s="410"/>
      <c r="DZ3" s="410"/>
      <c r="EA3" s="410"/>
      <c r="EB3" s="410"/>
      <c r="EC3" s="410"/>
      <c r="ED3" s="410"/>
      <c r="EE3" s="410"/>
      <c r="EF3" s="410"/>
      <c r="EG3" s="410"/>
      <c r="EH3" s="410"/>
      <c r="EI3" s="410"/>
      <c r="EJ3" s="410"/>
      <c r="EK3" s="410"/>
      <c r="EL3" s="410"/>
      <c r="EM3" s="410"/>
      <c r="EN3" s="410"/>
      <c r="EO3" s="410"/>
      <c r="EP3" s="410"/>
      <c r="EQ3" s="410"/>
      <c r="ER3" s="410"/>
      <c r="ES3" s="410"/>
      <c r="ET3" s="410"/>
      <c r="EU3" s="410"/>
    </row>
    <row r="4" spans="2:151" s="412" customFormat="1" ht="3" customHeight="1" x14ac:dyDescent="0.25">
      <c r="B4" s="414"/>
      <c r="C4" s="414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0"/>
      <c r="BL4" s="410"/>
      <c r="BM4" s="410"/>
      <c r="BN4" s="410"/>
      <c r="BO4" s="410"/>
      <c r="BP4" s="410"/>
      <c r="BQ4" s="410"/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  <c r="CC4" s="410"/>
      <c r="CD4" s="410"/>
      <c r="CE4" s="410"/>
      <c r="CF4" s="410"/>
      <c r="CG4" s="410"/>
      <c r="CH4" s="410"/>
      <c r="CI4" s="410"/>
      <c r="CJ4" s="410"/>
      <c r="CK4" s="410"/>
      <c r="CL4" s="410"/>
      <c r="CM4" s="410"/>
      <c r="CN4" s="410"/>
      <c r="CO4" s="410"/>
      <c r="CP4" s="410"/>
      <c r="CQ4" s="410"/>
      <c r="CR4" s="410"/>
      <c r="CS4" s="410"/>
      <c r="CT4" s="410"/>
      <c r="CU4" s="410"/>
      <c r="CV4" s="410"/>
      <c r="CW4" s="410"/>
      <c r="CX4" s="410"/>
      <c r="CY4" s="410"/>
      <c r="CZ4" s="410"/>
      <c r="DA4" s="410"/>
      <c r="DB4" s="410"/>
      <c r="DC4" s="410"/>
      <c r="DD4" s="410"/>
      <c r="DE4" s="410"/>
      <c r="DF4" s="410"/>
      <c r="DG4" s="410"/>
      <c r="DH4" s="410"/>
      <c r="DI4" s="410"/>
      <c r="DJ4" s="410"/>
      <c r="DK4" s="410"/>
      <c r="DL4" s="410"/>
      <c r="DM4" s="410"/>
      <c r="DN4" s="410"/>
      <c r="DO4" s="410"/>
      <c r="DP4" s="410"/>
      <c r="DQ4" s="410"/>
      <c r="DR4" s="410"/>
      <c r="DS4" s="410"/>
      <c r="DT4" s="410"/>
      <c r="DU4" s="410"/>
      <c r="DV4" s="410"/>
      <c r="DW4" s="410"/>
      <c r="DX4" s="410"/>
      <c r="DY4" s="410"/>
      <c r="DZ4" s="410"/>
      <c r="EA4" s="410"/>
      <c r="EB4" s="410"/>
      <c r="EC4" s="410"/>
      <c r="ED4" s="410"/>
      <c r="EE4" s="410"/>
      <c r="EF4" s="410"/>
      <c r="EG4" s="410"/>
      <c r="EH4" s="410"/>
      <c r="EI4" s="410"/>
      <c r="EJ4" s="410"/>
      <c r="EK4" s="410"/>
      <c r="EL4" s="410"/>
      <c r="EM4" s="410"/>
      <c r="EN4" s="410"/>
      <c r="EO4" s="410"/>
      <c r="EP4" s="410"/>
      <c r="EQ4" s="410"/>
      <c r="ER4" s="410"/>
      <c r="ES4" s="410"/>
      <c r="ET4" s="410"/>
      <c r="EU4" s="410"/>
    </row>
    <row r="5" spans="2:151" s="412" customFormat="1" ht="6" customHeight="1" x14ac:dyDescent="0.25">
      <c r="C5" s="413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10"/>
      <c r="BG5" s="410"/>
      <c r="BH5" s="410"/>
      <c r="BI5" s="410"/>
      <c r="BJ5" s="410"/>
      <c r="BK5" s="410"/>
      <c r="BL5" s="410"/>
      <c r="BM5" s="410"/>
      <c r="BN5" s="410"/>
      <c r="BO5" s="410"/>
      <c r="BP5" s="410"/>
      <c r="BQ5" s="410"/>
      <c r="BR5" s="410"/>
      <c r="BS5" s="410"/>
      <c r="BT5" s="410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410"/>
      <c r="CP5" s="410"/>
      <c r="CQ5" s="410"/>
      <c r="CR5" s="410"/>
      <c r="CS5" s="410"/>
      <c r="CT5" s="410"/>
      <c r="CU5" s="410"/>
      <c r="CV5" s="410"/>
      <c r="CW5" s="410"/>
      <c r="CX5" s="410"/>
      <c r="CY5" s="410"/>
      <c r="CZ5" s="410"/>
      <c r="DA5" s="410"/>
      <c r="DB5" s="410"/>
      <c r="DC5" s="410"/>
      <c r="DD5" s="410"/>
      <c r="DE5" s="410"/>
      <c r="DF5" s="410"/>
      <c r="DG5" s="410"/>
      <c r="DH5" s="410"/>
      <c r="DI5" s="410"/>
      <c r="DJ5" s="410"/>
      <c r="DK5" s="410"/>
      <c r="DL5" s="410"/>
      <c r="DM5" s="410"/>
      <c r="DN5" s="410"/>
      <c r="DO5" s="410"/>
      <c r="DP5" s="410"/>
      <c r="DQ5" s="410"/>
      <c r="DR5" s="410"/>
      <c r="DS5" s="410"/>
      <c r="DT5" s="410"/>
      <c r="DU5" s="410"/>
      <c r="DV5" s="410"/>
      <c r="DW5" s="410"/>
      <c r="DX5" s="410"/>
      <c r="DY5" s="410"/>
      <c r="DZ5" s="410"/>
      <c r="EA5" s="410"/>
      <c r="EB5" s="410"/>
      <c r="EC5" s="410"/>
      <c r="ED5" s="410"/>
      <c r="EE5" s="410"/>
      <c r="EF5" s="410"/>
      <c r="EG5" s="410"/>
      <c r="EH5" s="410"/>
      <c r="EI5" s="410"/>
      <c r="EJ5" s="410"/>
      <c r="EK5" s="410"/>
      <c r="EL5" s="410"/>
      <c r="EM5" s="410"/>
      <c r="EN5" s="410"/>
      <c r="EO5" s="410"/>
      <c r="EP5" s="410"/>
      <c r="EQ5" s="410"/>
      <c r="ER5" s="410"/>
      <c r="ES5" s="410"/>
      <c r="ET5" s="410"/>
      <c r="EU5" s="410"/>
    </row>
    <row r="6" spans="2:151" ht="15.75" x14ac:dyDescent="0.25">
      <c r="B6" s="416" t="s">
        <v>435</v>
      </c>
      <c r="C6" s="417"/>
      <c r="D6" s="418"/>
      <c r="E6" s="419"/>
      <c r="F6" s="419"/>
      <c r="G6" s="419"/>
      <c r="H6" s="419"/>
      <c r="I6" s="419"/>
      <c r="J6" s="419"/>
      <c r="K6" s="419"/>
      <c r="L6" s="419"/>
      <c r="M6" s="420"/>
      <c r="N6" s="421"/>
      <c r="O6" s="421"/>
      <c r="P6" s="421"/>
      <c r="Q6" s="417"/>
    </row>
    <row r="7" spans="2:151" ht="24" thickBot="1" x14ac:dyDescent="0.4">
      <c r="B7" s="202"/>
    </row>
    <row r="8" spans="2:151" s="426" customFormat="1" ht="15.75" x14ac:dyDescent="0.2">
      <c r="B8" s="465" t="s">
        <v>277</v>
      </c>
      <c r="C8" s="422" t="s">
        <v>5</v>
      </c>
      <c r="D8" s="424" t="s">
        <v>6</v>
      </c>
      <c r="E8" s="425" t="s">
        <v>7</v>
      </c>
      <c r="F8" s="425" t="s">
        <v>8</v>
      </c>
      <c r="G8" s="424" t="s">
        <v>30</v>
      </c>
      <c r="H8" s="425" t="s">
        <v>278</v>
      </c>
      <c r="I8" s="425" t="s">
        <v>279</v>
      </c>
      <c r="J8" s="425" t="s">
        <v>280</v>
      </c>
      <c r="K8" s="425" t="s">
        <v>281</v>
      </c>
      <c r="L8" s="425" t="s">
        <v>282</v>
      </c>
      <c r="M8" s="425" t="s">
        <v>464</v>
      </c>
      <c r="N8" s="425" t="s">
        <v>465</v>
      </c>
      <c r="O8" s="425" t="s">
        <v>283</v>
      </c>
      <c r="P8" s="425" t="s">
        <v>1</v>
      </c>
      <c r="Q8" s="425" t="s">
        <v>284</v>
      </c>
      <c r="S8" s="427" t="s">
        <v>285</v>
      </c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 t="s">
        <v>286</v>
      </c>
      <c r="AF8" s="428"/>
      <c r="AG8" s="428"/>
      <c r="AH8" s="428"/>
      <c r="AI8" s="428"/>
      <c r="AJ8" s="428"/>
      <c r="AK8" s="428"/>
      <c r="AL8" s="428"/>
      <c r="AM8" s="428"/>
      <c r="AN8" s="428"/>
      <c r="AO8" s="428"/>
      <c r="AP8" s="428"/>
      <c r="AQ8" s="428" t="s">
        <v>287</v>
      </c>
      <c r="AR8" s="428"/>
      <c r="AS8" s="428"/>
      <c r="AT8" s="428"/>
      <c r="AU8" s="428"/>
      <c r="AV8" s="428"/>
      <c r="AW8" s="428"/>
      <c r="AX8" s="428"/>
      <c r="AY8" s="428"/>
      <c r="AZ8" s="428"/>
      <c r="BA8" s="428"/>
      <c r="BB8" s="428"/>
      <c r="BC8" s="428" t="s">
        <v>288</v>
      </c>
      <c r="BD8" s="428"/>
      <c r="BE8" s="428"/>
      <c r="BF8" s="428"/>
      <c r="BG8" s="428"/>
      <c r="BH8" s="428"/>
      <c r="BI8" s="428"/>
      <c r="BJ8" s="428"/>
      <c r="BK8" s="428"/>
      <c r="BL8" s="428"/>
      <c r="BM8" s="428"/>
      <c r="BN8" s="428"/>
      <c r="BO8" s="428" t="s">
        <v>31</v>
      </c>
      <c r="BP8" s="428"/>
      <c r="BQ8" s="428"/>
      <c r="BR8" s="428"/>
      <c r="BS8" s="428"/>
      <c r="BT8" s="428"/>
      <c r="BU8" s="428"/>
      <c r="BV8" s="428"/>
      <c r="BW8" s="428"/>
      <c r="BX8" s="428"/>
      <c r="BY8" s="428"/>
      <c r="BZ8" s="428"/>
      <c r="CA8" s="428" t="s">
        <v>289</v>
      </c>
      <c r="CB8" s="428"/>
      <c r="CC8" s="428"/>
      <c r="CD8" s="428"/>
      <c r="CE8" s="428"/>
      <c r="CF8" s="428"/>
      <c r="CG8" s="428"/>
      <c r="CH8" s="428"/>
      <c r="CI8" s="428"/>
      <c r="CJ8" s="428"/>
      <c r="CK8" s="428"/>
      <c r="CL8" s="428"/>
      <c r="CM8" s="428" t="s">
        <v>290</v>
      </c>
      <c r="CN8" s="428"/>
      <c r="CO8" s="428"/>
      <c r="CP8" s="428"/>
      <c r="CQ8" s="428"/>
      <c r="CR8" s="428"/>
      <c r="CS8" s="428"/>
      <c r="CT8" s="428"/>
      <c r="CU8" s="428"/>
      <c r="CV8" s="428"/>
      <c r="CW8" s="428"/>
      <c r="CX8" s="428"/>
      <c r="CY8" s="428" t="s">
        <v>291</v>
      </c>
      <c r="CZ8" s="428"/>
      <c r="DA8" s="428"/>
      <c r="DB8" s="428"/>
      <c r="DC8" s="428"/>
      <c r="DD8" s="428"/>
      <c r="DE8" s="428"/>
      <c r="DF8" s="428"/>
      <c r="DG8" s="428"/>
      <c r="DH8" s="428"/>
      <c r="DI8" s="428"/>
      <c r="DJ8" s="428"/>
      <c r="DK8" s="428" t="s">
        <v>32</v>
      </c>
      <c r="DL8" s="428"/>
      <c r="DM8" s="428"/>
      <c r="DN8" s="428"/>
      <c r="DO8" s="428"/>
      <c r="DP8" s="428"/>
      <c r="DQ8" s="428"/>
      <c r="DR8" s="428"/>
      <c r="DS8" s="428"/>
      <c r="DT8" s="428"/>
      <c r="DU8" s="428"/>
      <c r="DV8" s="428"/>
      <c r="DW8" s="428" t="s">
        <v>292</v>
      </c>
      <c r="DX8" s="428"/>
      <c r="DY8" s="428"/>
      <c r="DZ8" s="428"/>
      <c r="EA8" s="428"/>
      <c r="EB8" s="428"/>
      <c r="EC8" s="428"/>
      <c r="ED8" s="428"/>
      <c r="EE8" s="428"/>
      <c r="EF8" s="428"/>
      <c r="EG8" s="428"/>
      <c r="EH8" s="428"/>
      <c r="EI8" s="428" t="s">
        <v>293</v>
      </c>
      <c r="EJ8" s="428"/>
      <c r="EK8" s="428"/>
      <c r="EL8" s="428"/>
      <c r="EM8" s="428"/>
      <c r="EN8" s="428"/>
      <c r="EO8" s="428"/>
      <c r="EP8" s="428"/>
      <c r="EQ8" s="428"/>
      <c r="ER8" s="428"/>
      <c r="ES8" s="428"/>
      <c r="ET8" s="428"/>
      <c r="EU8" s="428" t="s">
        <v>294</v>
      </c>
    </row>
    <row r="9" spans="2:151" s="426" customFormat="1" ht="16.5" customHeight="1" thickBot="1" x14ac:dyDescent="0.25">
      <c r="B9" s="429" t="s">
        <v>295</v>
      </c>
      <c r="C9" s="429" t="s">
        <v>5</v>
      </c>
      <c r="D9" s="430" t="s">
        <v>9</v>
      </c>
      <c r="E9" s="431" t="s">
        <v>296</v>
      </c>
      <c r="F9" s="431" t="s">
        <v>297</v>
      </c>
      <c r="G9" s="430" t="s">
        <v>298</v>
      </c>
      <c r="H9" s="431" t="s">
        <v>299</v>
      </c>
      <c r="I9" s="431" t="s">
        <v>300</v>
      </c>
      <c r="J9" s="432"/>
      <c r="K9" s="432"/>
      <c r="L9" s="433"/>
      <c r="M9" s="432"/>
      <c r="N9" s="432"/>
      <c r="O9" s="462"/>
      <c r="P9" s="464"/>
      <c r="Q9" s="463" t="s">
        <v>4</v>
      </c>
      <c r="S9" s="427" t="s">
        <v>301</v>
      </c>
      <c r="T9" s="434" t="s">
        <v>302</v>
      </c>
      <c r="U9" s="434" t="s">
        <v>303</v>
      </c>
      <c r="V9" s="434" t="s">
        <v>304</v>
      </c>
      <c r="W9" s="434" t="s">
        <v>305</v>
      </c>
      <c r="X9" s="434" t="s">
        <v>306</v>
      </c>
      <c r="Y9" s="434" t="s">
        <v>307</v>
      </c>
      <c r="Z9" s="434" t="s">
        <v>308</v>
      </c>
      <c r="AA9" s="434" t="s">
        <v>309</v>
      </c>
      <c r="AB9" s="434" t="s">
        <v>310</v>
      </c>
      <c r="AC9" s="434" t="s">
        <v>311</v>
      </c>
      <c r="AD9" s="434" t="s">
        <v>312</v>
      </c>
      <c r="AE9" s="434" t="s">
        <v>313</v>
      </c>
      <c r="AF9" s="434" t="s">
        <v>314</v>
      </c>
      <c r="AG9" s="434" t="s">
        <v>315</v>
      </c>
      <c r="AH9" s="434" t="s">
        <v>316</v>
      </c>
      <c r="AI9" s="434" t="s">
        <v>317</v>
      </c>
      <c r="AJ9" s="434" t="s">
        <v>318</v>
      </c>
      <c r="AK9" s="434" t="s">
        <v>319</v>
      </c>
      <c r="AL9" s="434" t="s">
        <v>320</v>
      </c>
      <c r="AM9" s="434" t="s">
        <v>321</v>
      </c>
      <c r="AN9" s="434" t="s">
        <v>322</v>
      </c>
      <c r="AO9" s="434" t="s">
        <v>323</v>
      </c>
      <c r="AP9" s="434" t="s">
        <v>324</v>
      </c>
      <c r="AQ9" s="434" t="s">
        <v>325</v>
      </c>
      <c r="AR9" s="434" t="s">
        <v>326</v>
      </c>
      <c r="AS9" s="434" t="s">
        <v>327</v>
      </c>
      <c r="AT9" s="434" t="s">
        <v>328</v>
      </c>
      <c r="AU9" s="434" t="s">
        <v>329</v>
      </c>
      <c r="AV9" s="434" t="s">
        <v>330</v>
      </c>
      <c r="AW9" s="434" t="s">
        <v>331</v>
      </c>
      <c r="AX9" s="434" t="s">
        <v>332</v>
      </c>
      <c r="AY9" s="434" t="s">
        <v>333</v>
      </c>
      <c r="AZ9" s="434" t="s">
        <v>334</v>
      </c>
      <c r="BA9" s="434" t="s">
        <v>335</v>
      </c>
      <c r="BB9" s="434" t="s">
        <v>336</v>
      </c>
      <c r="BC9" s="434" t="s">
        <v>337</v>
      </c>
      <c r="BD9" s="434" t="s">
        <v>338</v>
      </c>
      <c r="BE9" s="434" t="s">
        <v>339</v>
      </c>
      <c r="BF9" s="434" t="s">
        <v>340</v>
      </c>
      <c r="BG9" s="434" t="s">
        <v>341</v>
      </c>
      <c r="BH9" s="434" t="s">
        <v>342</v>
      </c>
      <c r="BI9" s="434" t="s">
        <v>343</v>
      </c>
      <c r="BJ9" s="434" t="s">
        <v>344</v>
      </c>
      <c r="BK9" s="434" t="s">
        <v>345</v>
      </c>
      <c r="BL9" s="434" t="s">
        <v>346</v>
      </c>
      <c r="BM9" s="434" t="s">
        <v>347</v>
      </c>
      <c r="BN9" s="434" t="s">
        <v>348</v>
      </c>
      <c r="BO9" s="434" t="s">
        <v>349</v>
      </c>
      <c r="BP9" s="434" t="s">
        <v>350</v>
      </c>
      <c r="BQ9" s="434" t="s">
        <v>351</v>
      </c>
      <c r="BR9" s="434" t="s">
        <v>352</v>
      </c>
      <c r="BS9" s="434" t="s">
        <v>353</v>
      </c>
      <c r="BT9" s="434" t="s">
        <v>354</v>
      </c>
      <c r="BU9" s="434" t="s">
        <v>355</v>
      </c>
      <c r="BV9" s="434" t="s">
        <v>356</v>
      </c>
      <c r="BW9" s="434" t="s">
        <v>357</v>
      </c>
      <c r="BX9" s="434" t="s">
        <v>358</v>
      </c>
      <c r="BY9" s="434" t="s">
        <v>359</v>
      </c>
      <c r="BZ9" s="434" t="s">
        <v>360</v>
      </c>
      <c r="CA9" s="434" t="s">
        <v>361</v>
      </c>
      <c r="CB9" s="434" t="s">
        <v>362</v>
      </c>
      <c r="CC9" s="434" t="s">
        <v>363</v>
      </c>
      <c r="CD9" s="434" t="s">
        <v>364</v>
      </c>
      <c r="CE9" s="434" t="s">
        <v>365</v>
      </c>
      <c r="CF9" s="434" t="s">
        <v>366</v>
      </c>
      <c r="CG9" s="434" t="s">
        <v>367</v>
      </c>
      <c r="CH9" s="434" t="s">
        <v>368</v>
      </c>
      <c r="CI9" s="434" t="s">
        <v>369</v>
      </c>
      <c r="CJ9" s="434" t="s">
        <v>370</v>
      </c>
      <c r="CK9" s="434" t="s">
        <v>371</v>
      </c>
      <c r="CL9" s="434" t="s">
        <v>372</v>
      </c>
      <c r="CM9" s="434" t="s">
        <v>373</v>
      </c>
      <c r="CN9" s="434" t="s">
        <v>374</v>
      </c>
      <c r="CO9" s="434" t="s">
        <v>375</v>
      </c>
      <c r="CP9" s="434" t="s">
        <v>376</v>
      </c>
      <c r="CQ9" s="434" t="s">
        <v>377</v>
      </c>
      <c r="CR9" s="434" t="s">
        <v>378</v>
      </c>
      <c r="CS9" s="434" t="s">
        <v>379</v>
      </c>
      <c r="CT9" s="434" t="s">
        <v>380</v>
      </c>
      <c r="CU9" s="434" t="s">
        <v>381</v>
      </c>
      <c r="CV9" s="434" t="s">
        <v>382</v>
      </c>
      <c r="CW9" s="434" t="s">
        <v>383</v>
      </c>
      <c r="CX9" s="434" t="s">
        <v>384</v>
      </c>
      <c r="CY9" s="434" t="s">
        <v>385</v>
      </c>
      <c r="CZ9" s="434" t="s">
        <v>386</v>
      </c>
      <c r="DA9" s="434" t="s">
        <v>387</v>
      </c>
      <c r="DB9" s="434" t="s">
        <v>388</v>
      </c>
      <c r="DC9" s="434" t="s">
        <v>389</v>
      </c>
      <c r="DD9" s="434" t="s">
        <v>390</v>
      </c>
      <c r="DE9" s="434" t="s">
        <v>391</v>
      </c>
      <c r="DF9" s="434" t="s">
        <v>392</v>
      </c>
      <c r="DG9" s="434" t="s">
        <v>393</v>
      </c>
      <c r="DH9" s="434" t="s">
        <v>394</v>
      </c>
      <c r="DI9" s="434" t="s">
        <v>395</v>
      </c>
      <c r="DJ9" s="434" t="s">
        <v>396</v>
      </c>
      <c r="DK9" s="434" t="s">
        <v>397</v>
      </c>
      <c r="DL9" s="434" t="s">
        <v>398</v>
      </c>
      <c r="DM9" s="434" t="s">
        <v>399</v>
      </c>
      <c r="DN9" s="434" t="s">
        <v>400</v>
      </c>
      <c r="DO9" s="434" t="s">
        <v>401</v>
      </c>
      <c r="DP9" s="434" t="s">
        <v>402</v>
      </c>
      <c r="DQ9" s="434" t="s">
        <v>403</v>
      </c>
      <c r="DR9" s="434" t="s">
        <v>404</v>
      </c>
      <c r="DS9" s="434" t="s">
        <v>405</v>
      </c>
      <c r="DT9" s="434" t="s">
        <v>406</v>
      </c>
      <c r="DU9" s="434" t="s">
        <v>407</v>
      </c>
      <c r="DV9" s="434" t="s">
        <v>408</v>
      </c>
      <c r="DW9" s="434" t="s">
        <v>409</v>
      </c>
      <c r="DX9" s="434" t="s">
        <v>410</v>
      </c>
      <c r="DY9" s="434" t="s">
        <v>411</v>
      </c>
      <c r="DZ9" s="434" t="s">
        <v>412</v>
      </c>
      <c r="EA9" s="434" t="s">
        <v>413</v>
      </c>
      <c r="EB9" s="434" t="s">
        <v>414</v>
      </c>
      <c r="EC9" s="434" t="s">
        <v>415</v>
      </c>
      <c r="ED9" s="434" t="s">
        <v>416</v>
      </c>
      <c r="EE9" s="434" t="s">
        <v>417</v>
      </c>
      <c r="EF9" s="434" t="s">
        <v>418</v>
      </c>
      <c r="EG9" s="434" t="s">
        <v>419</v>
      </c>
      <c r="EH9" s="434" t="s">
        <v>420</v>
      </c>
      <c r="EI9" s="434" t="s">
        <v>421</v>
      </c>
      <c r="EJ9" s="434" t="s">
        <v>422</v>
      </c>
      <c r="EK9" s="434" t="s">
        <v>423</v>
      </c>
      <c r="EL9" s="434" t="s">
        <v>424</v>
      </c>
      <c r="EM9" s="434" t="s">
        <v>425</v>
      </c>
      <c r="EN9" s="434" t="s">
        <v>426</v>
      </c>
      <c r="EO9" s="434" t="s">
        <v>427</v>
      </c>
      <c r="EP9" s="434" t="s">
        <v>428</v>
      </c>
      <c r="EQ9" s="434" t="s">
        <v>429</v>
      </c>
      <c r="ER9" s="434" t="s">
        <v>430</v>
      </c>
      <c r="ES9" s="434" t="s">
        <v>431</v>
      </c>
      <c r="ET9" s="434" t="s">
        <v>432</v>
      </c>
      <c r="EU9" s="434" t="s">
        <v>433</v>
      </c>
    </row>
    <row r="10" spans="2:151" s="426" customFormat="1" ht="6" customHeight="1" x14ac:dyDescent="0.2"/>
    <row r="11" spans="2:151" x14ac:dyDescent="0.25">
      <c r="B11" s="466"/>
      <c r="C11" s="489" t="s">
        <v>255</v>
      </c>
      <c r="D11" s="18">
        <v>1</v>
      </c>
      <c r="E11" s="467">
        <v>4</v>
      </c>
      <c r="F11" s="461"/>
      <c r="G11" s="438">
        <f>D11*F11</f>
        <v>0</v>
      </c>
      <c r="H11" s="535">
        <f>IF(G11=0,0,G11/E11)</f>
        <v>0</v>
      </c>
      <c r="I11" s="460"/>
      <c r="J11" s="440">
        <f>I11*H11</f>
        <v>0</v>
      </c>
      <c r="K11" s="461"/>
      <c r="L11" s="438">
        <f>H11+J11+K11</f>
        <v>0</v>
      </c>
      <c r="M11" s="520"/>
      <c r="N11" s="520"/>
      <c r="O11" s="441">
        <f>L11+(L11*M11)+(L11*N11)</f>
        <v>0</v>
      </c>
      <c r="P11" s="440">
        <f>O11*($P$9)</f>
        <v>0</v>
      </c>
      <c r="Q11" s="468" t="str">
        <f>IF($P$9="","",O11*(1+$P$9))</f>
        <v/>
      </c>
      <c r="R11" s="409"/>
      <c r="S11" s="454" t="str">
        <f t="shared" ref="S11:S39" si="0">C11</f>
        <v>Camió caixa oberta amb bolquet i grua</v>
      </c>
      <c r="T11" s="455">
        <f>L11*E11-(L11/12)</f>
        <v>0</v>
      </c>
      <c r="U11" s="455">
        <f>IF(T11&lt;1,0,T11-($L11/12))</f>
        <v>0</v>
      </c>
      <c r="V11" s="455">
        <f t="shared" ref="V11:BP11" si="1">IF(U11&lt;1,0,U11-($L11/12))</f>
        <v>0</v>
      </c>
      <c r="W11" s="455">
        <f t="shared" si="1"/>
        <v>0</v>
      </c>
      <c r="X11" s="455">
        <f t="shared" si="1"/>
        <v>0</v>
      </c>
      <c r="Y11" s="455">
        <f t="shared" si="1"/>
        <v>0</v>
      </c>
      <c r="Z11" s="455">
        <f t="shared" si="1"/>
        <v>0</v>
      </c>
      <c r="AA11" s="455">
        <f t="shared" si="1"/>
        <v>0</v>
      </c>
      <c r="AB11" s="455">
        <f t="shared" si="1"/>
        <v>0</v>
      </c>
      <c r="AC11" s="455">
        <f t="shared" si="1"/>
        <v>0</v>
      </c>
      <c r="AD11" s="455">
        <f t="shared" si="1"/>
        <v>0</v>
      </c>
      <c r="AE11" s="455">
        <f t="shared" si="1"/>
        <v>0</v>
      </c>
      <c r="AF11" s="455">
        <f t="shared" si="1"/>
        <v>0</v>
      </c>
      <c r="AG11" s="455">
        <f t="shared" si="1"/>
        <v>0</v>
      </c>
      <c r="AH11" s="455">
        <f t="shared" si="1"/>
        <v>0</v>
      </c>
      <c r="AI11" s="455">
        <f t="shared" si="1"/>
        <v>0</v>
      </c>
      <c r="AJ11" s="455">
        <f t="shared" si="1"/>
        <v>0</v>
      </c>
      <c r="AK11" s="455">
        <f t="shared" si="1"/>
        <v>0</v>
      </c>
      <c r="AL11" s="455">
        <f t="shared" si="1"/>
        <v>0</v>
      </c>
      <c r="AM11" s="455">
        <f t="shared" si="1"/>
        <v>0</v>
      </c>
      <c r="AN11" s="455">
        <f t="shared" si="1"/>
        <v>0</v>
      </c>
      <c r="AO11" s="455">
        <f t="shared" si="1"/>
        <v>0</v>
      </c>
      <c r="AP11" s="455">
        <f t="shared" si="1"/>
        <v>0</v>
      </c>
      <c r="AQ11" s="455">
        <f t="shared" si="1"/>
        <v>0</v>
      </c>
      <c r="AR11" s="455">
        <f t="shared" si="1"/>
        <v>0</v>
      </c>
      <c r="AS11" s="455">
        <f t="shared" si="1"/>
        <v>0</v>
      </c>
      <c r="AT11" s="455">
        <f t="shared" si="1"/>
        <v>0</v>
      </c>
      <c r="AU11" s="455">
        <f t="shared" si="1"/>
        <v>0</v>
      </c>
      <c r="AV11" s="455">
        <f t="shared" si="1"/>
        <v>0</v>
      </c>
      <c r="AW11" s="455">
        <f t="shared" si="1"/>
        <v>0</v>
      </c>
      <c r="AX11" s="455">
        <f t="shared" si="1"/>
        <v>0</v>
      </c>
      <c r="AY11" s="455">
        <f t="shared" si="1"/>
        <v>0</v>
      </c>
      <c r="AZ11" s="455">
        <f t="shared" si="1"/>
        <v>0</v>
      </c>
      <c r="BA11" s="455">
        <f t="shared" si="1"/>
        <v>0</v>
      </c>
      <c r="BB11" s="455">
        <f t="shared" si="1"/>
        <v>0</v>
      </c>
      <c r="BC11" s="455">
        <f t="shared" si="1"/>
        <v>0</v>
      </c>
      <c r="BD11" s="455">
        <f t="shared" si="1"/>
        <v>0</v>
      </c>
      <c r="BE11" s="455">
        <f t="shared" si="1"/>
        <v>0</v>
      </c>
      <c r="BF11" s="455">
        <f t="shared" si="1"/>
        <v>0</v>
      </c>
      <c r="BG11" s="455">
        <f t="shared" si="1"/>
        <v>0</v>
      </c>
      <c r="BH11" s="455">
        <f t="shared" si="1"/>
        <v>0</v>
      </c>
      <c r="BI11" s="455">
        <f t="shared" si="1"/>
        <v>0</v>
      </c>
      <c r="BJ11" s="455">
        <f t="shared" si="1"/>
        <v>0</v>
      </c>
      <c r="BK11" s="455">
        <f t="shared" si="1"/>
        <v>0</v>
      </c>
      <c r="BL11" s="455">
        <f t="shared" si="1"/>
        <v>0</v>
      </c>
      <c r="BM11" s="455">
        <f t="shared" si="1"/>
        <v>0</v>
      </c>
      <c r="BN11" s="455">
        <f t="shared" si="1"/>
        <v>0</v>
      </c>
      <c r="BO11" s="455">
        <f t="shared" si="1"/>
        <v>0</v>
      </c>
      <c r="BP11" s="455">
        <f t="shared" si="1"/>
        <v>0</v>
      </c>
      <c r="BQ11" s="455">
        <f t="shared" ref="BQ11:CF12" si="2">IF(BP11&lt;1,0,BP11+(BP11*($I11/12))-($L11/12))</f>
        <v>0</v>
      </c>
      <c r="BR11" s="455">
        <f t="shared" si="2"/>
        <v>0</v>
      </c>
      <c r="BS11" s="455">
        <f t="shared" si="2"/>
        <v>0</v>
      </c>
      <c r="BT11" s="455">
        <f t="shared" si="2"/>
        <v>0</v>
      </c>
      <c r="BU11" s="455">
        <f t="shared" si="2"/>
        <v>0</v>
      </c>
      <c r="BV11" s="455">
        <f t="shared" si="2"/>
        <v>0</v>
      </c>
      <c r="BW11" s="455">
        <f t="shared" si="2"/>
        <v>0</v>
      </c>
      <c r="BX11" s="455">
        <f t="shared" si="2"/>
        <v>0</v>
      </c>
      <c r="BY11" s="455">
        <f t="shared" si="2"/>
        <v>0</v>
      </c>
      <c r="BZ11" s="455">
        <f t="shared" si="2"/>
        <v>0</v>
      </c>
      <c r="CA11" s="455">
        <f t="shared" si="2"/>
        <v>0</v>
      </c>
      <c r="CB11" s="455">
        <f t="shared" si="2"/>
        <v>0</v>
      </c>
      <c r="CC11" s="455">
        <f t="shared" si="2"/>
        <v>0</v>
      </c>
      <c r="CD11" s="455">
        <f t="shared" si="2"/>
        <v>0</v>
      </c>
      <c r="CE11" s="455">
        <f t="shared" si="2"/>
        <v>0</v>
      </c>
      <c r="CF11" s="455">
        <f t="shared" si="2"/>
        <v>0</v>
      </c>
      <c r="CG11" s="455">
        <f t="shared" ref="CG11:CV12" si="3">IF(CF11&lt;1,0,CF11+(CF11*($I11/12))-($L11/12))</f>
        <v>0</v>
      </c>
      <c r="CH11" s="455">
        <f t="shared" si="3"/>
        <v>0</v>
      </c>
      <c r="CI11" s="455">
        <f t="shared" si="3"/>
        <v>0</v>
      </c>
      <c r="CJ11" s="455">
        <f t="shared" si="3"/>
        <v>0</v>
      </c>
      <c r="CK11" s="455">
        <f t="shared" si="3"/>
        <v>0</v>
      </c>
      <c r="CL11" s="455">
        <f t="shared" si="3"/>
        <v>0</v>
      </c>
      <c r="CM11" s="455">
        <f t="shared" si="3"/>
        <v>0</v>
      </c>
      <c r="CN11" s="455">
        <f t="shared" si="3"/>
        <v>0</v>
      </c>
      <c r="CO11" s="455">
        <f t="shared" si="3"/>
        <v>0</v>
      </c>
      <c r="CP11" s="455">
        <f t="shared" si="3"/>
        <v>0</v>
      </c>
      <c r="CQ11" s="455">
        <f t="shared" si="3"/>
        <v>0</v>
      </c>
      <c r="CR11" s="455">
        <f t="shared" si="3"/>
        <v>0</v>
      </c>
      <c r="CS11" s="455">
        <f t="shared" si="3"/>
        <v>0</v>
      </c>
      <c r="CT11" s="455">
        <f t="shared" si="3"/>
        <v>0</v>
      </c>
      <c r="CU11" s="455">
        <f t="shared" si="3"/>
        <v>0</v>
      </c>
      <c r="CV11" s="455">
        <f t="shared" si="3"/>
        <v>0</v>
      </c>
      <c r="CW11" s="455">
        <f t="shared" ref="CW11:DL12" si="4">IF(CV11&lt;1,0,CV11+(CV11*($I11/12))-($L11/12))</f>
        <v>0</v>
      </c>
      <c r="CX11" s="455">
        <f t="shared" si="4"/>
        <v>0</v>
      </c>
      <c r="CY11" s="455">
        <f t="shared" si="4"/>
        <v>0</v>
      </c>
      <c r="CZ11" s="455">
        <f t="shared" si="4"/>
        <v>0</v>
      </c>
      <c r="DA11" s="455">
        <f t="shared" si="4"/>
        <v>0</v>
      </c>
      <c r="DB11" s="455">
        <f t="shared" si="4"/>
        <v>0</v>
      </c>
      <c r="DC11" s="455">
        <f t="shared" si="4"/>
        <v>0</v>
      </c>
      <c r="DD11" s="455">
        <f t="shared" si="4"/>
        <v>0</v>
      </c>
      <c r="DE11" s="455">
        <f t="shared" si="4"/>
        <v>0</v>
      </c>
      <c r="DF11" s="455">
        <f t="shared" si="4"/>
        <v>0</v>
      </c>
      <c r="DG11" s="455">
        <f t="shared" si="4"/>
        <v>0</v>
      </c>
      <c r="DH11" s="455">
        <f t="shared" si="4"/>
        <v>0</v>
      </c>
      <c r="DI11" s="455">
        <f t="shared" si="4"/>
        <v>0</v>
      </c>
      <c r="DJ11" s="455">
        <f t="shared" si="4"/>
        <v>0</v>
      </c>
      <c r="DK11" s="455">
        <f t="shared" si="4"/>
        <v>0</v>
      </c>
      <c r="DL11" s="455">
        <f t="shared" si="4"/>
        <v>0</v>
      </c>
      <c r="DM11" s="455">
        <f t="shared" ref="DM11:EB12" si="5">IF(DL11&lt;1,0,DL11+(DL11*($I11/12))-($L11/12))</f>
        <v>0</v>
      </c>
      <c r="DN11" s="455">
        <f t="shared" si="5"/>
        <v>0</v>
      </c>
      <c r="DO11" s="455">
        <f t="shared" si="5"/>
        <v>0</v>
      </c>
      <c r="DP11" s="455">
        <f t="shared" si="5"/>
        <v>0</v>
      </c>
      <c r="DQ11" s="455">
        <f t="shared" si="5"/>
        <v>0</v>
      </c>
      <c r="DR11" s="455">
        <f t="shared" si="5"/>
        <v>0</v>
      </c>
      <c r="DS11" s="455">
        <f t="shared" si="5"/>
        <v>0</v>
      </c>
      <c r="DT11" s="455">
        <f t="shared" si="5"/>
        <v>0</v>
      </c>
      <c r="DU11" s="455">
        <f t="shared" si="5"/>
        <v>0</v>
      </c>
      <c r="DV11" s="455">
        <f t="shared" si="5"/>
        <v>0</v>
      </c>
      <c r="DW11" s="455">
        <f t="shared" si="5"/>
        <v>0</v>
      </c>
      <c r="DX11" s="455">
        <f t="shared" si="5"/>
        <v>0</v>
      </c>
      <c r="DY11" s="455">
        <f t="shared" si="5"/>
        <v>0</v>
      </c>
      <c r="DZ11" s="455">
        <f t="shared" si="5"/>
        <v>0</v>
      </c>
      <c r="EA11" s="455">
        <f t="shared" si="5"/>
        <v>0</v>
      </c>
      <c r="EB11" s="455">
        <f t="shared" si="5"/>
        <v>0</v>
      </c>
      <c r="EC11" s="455">
        <f t="shared" ref="EC11:ER12" si="6">IF(EB11&lt;1,0,EB11+(EB11*($I11/12))-($L11/12))</f>
        <v>0</v>
      </c>
      <c r="ED11" s="455">
        <f t="shared" si="6"/>
        <v>0</v>
      </c>
      <c r="EE11" s="455">
        <f t="shared" si="6"/>
        <v>0</v>
      </c>
      <c r="EF11" s="455">
        <f t="shared" si="6"/>
        <v>0</v>
      </c>
      <c r="EG11" s="455">
        <f t="shared" si="6"/>
        <v>0</v>
      </c>
      <c r="EH11" s="455">
        <f t="shared" si="6"/>
        <v>0</v>
      </c>
      <c r="EI11" s="455">
        <f t="shared" si="6"/>
        <v>0</v>
      </c>
      <c r="EJ11" s="455">
        <f t="shared" si="6"/>
        <v>0</v>
      </c>
      <c r="EK11" s="455">
        <f t="shared" si="6"/>
        <v>0</v>
      </c>
      <c r="EL11" s="455">
        <f t="shared" si="6"/>
        <v>0</v>
      </c>
      <c r="EM11" s="455">
        <f t="shared" si="6"/>
        <v>0</v>
      </c>
      <c r="EN11" s="455">
        <f t="shared" si="6"/>
        <v>0</v>
      </c>
      <c r="EO11" s="455">
        <f t="shared" si="6"/>
        <v>0</v>
      </c>
      <c r="EP11" s="455">
        <f t="shared" si="6"/>
        <v>0</v>
      </c>
      <c r="EQ11" s="455">
        <f t="shared" si="6"/>
        <v>0</v>
      </c>
      <c r="ER11" s="455">
        <f t="shared" si="6"/>
        <v>0</v>
      </c>
      <c r="ES11" s="455">
        <f t="shared" ref="ES11:EU12" si="7">IF(ER11&lt;1,0,ER11+(ER11*($I11/12))-($L11/12))</f>
        <v>0</v>
      </c>
      <c r="ET11" s="455">
        <f t="shared" si="7"/>
        <v>0</v>
      </c>
      <c r="EU11" s="455">
        <f t="shared" si="7"/>
        <v>0</v>
      </c>
    </row>
    <row r="12" spans="2:151" x14ac:dyDescent="0.25">
      <c r="B12" s="466"/>
      <c r="C12" s="489" t="s">
        <v>254</v>
      </c>
      <c r="D12" s="18">
        <v>2</v>
      </c>
      <c r="E12" s="467">
        <v>4</v>
      </c>
      <c r="F12" s="461"/>
      <c r="G12" s="438">
        <f>D12*F12</f>
        <v>0</v>
      </c>
      <c r="H12" s="535">
        <f t="shared" ref="H12:H39" si="8">IF(G12=0,0,G12/E12)</f>
        <v>0</v>
      </c>
      <c r="I12" s="460"/>
      <c r="J12" s="440">
        <f t="shared" ref="J12:J39" si="9">I12*H12</f>
        <v>0</v>
      </c>
      <c r="K12" s="461"/>
      <c r="L12" s="438">
        <f t="shared" ref="L12:L39" si="10">H12+J12+K12</f>
        <v>0</v>
      </c>
      <c r="M12" s="520"/>
      <c r="N12" s="520"/>
      <c r="O12" s="441">
        <f t="shared" ref="O12:O39" si="11">L12+(L12*M12)+(L12*N12)</f>
        <v>0</v>
      </c>
      <c r="P12" s="440">
        <f t="shared" ref="P12:P39" si="12">O12*($P$9)</f>
        <v>0</v>
      </c>
      <c r="Q12" s="468" t="str">
        <f t="shared" ref="Q12:Q39" si="13">IF($P$9="","",O12*(1+$P$9))</f>
        <v/>
      </c>
      <c r="R12" s="409"/>
      <c r="S12" s="454" t="str">
        <f t="shared" si="0"/>
        <v>Furgoneta híbrida 6 places</v>
      </c>
      <c r="T12" s="455">
        <f t="shared" ref="T12:T39" si="14">L12*E12-(L12/12)</f>
        <v>0</v>
      </c>
      <c r="U12" s="455">
        <f t="shared" ref="U12:BO12" si="15">IF(T12&lt;1,0,T12-($L12/12))</f>
        <v>0</v>
      </c>
      <c r="V12" s="455">
        <f t="shared" si="15"/>
        <v>0</v>
      </c>
      <c r="W12" s="455">
        <f t="shared" si="15"/>
        <v>0</v>
      </c>
      <c r="X12" s="455">
        <f t="shared" si="15"/>
        <v>0</v>
      </c>
      <c r="Y12" s="455">
        <f t="shared" si="15"/>
        <v>0</v>
      </c>
      <c r="Z12" s="455">
        <f t="shared" si="15"/>
        <v>0</v>
      </c>
      <c r="AA12" s="455">
        <f t="shared" si="15"/>
        <v>0</v>
      </c>
      <c r="AB12" s="455">
        <f t="shared" si="15"/>
        <v>0</v>
      </c>
      <c r="AC12" s="455">
        <f t="shared" si="15"/>
        <v>0</v>
      </c>
      <c r="AD12" s="455">
        <f t="shared" si="15"/>
        <v>0</v>
      </c>
      <c r="AE12" s="455">
        <f t="shared" si="15"/>
        <v>0</v>
      </c>
      <c r="AF12" s="455">
        <f t="shared" si="15"/>
        <v>0</v>
      </c>
      <c r="AG12" s="455">
        <f t="shared" si="15"/>
        <v>0</v>
      </c>
      <c r="AH12" s="455">
        <f t="shared" si="15"/>
        <v>0</v>
      </c>
      <c r="AI12" s="455">
        <f t="shared" si="15"/>
        <v>0</v>
      </c>
      <c r="AJ12" s="455">
        <f t="shared" si="15"/>
        <v>0</v>
      </c>
      <c r="AK12" s="455">
        <f t="shared" si="15"/>
        <v>0</v>
      </c>
      <c r="AL12" s="455">
        <f t="shared" si="15"/>
        <v>0</v>
      </c>
      <c r="AM12" s="455">
        <f t="shared" si="15"/>
        <v>0</v>
      </c>
      <c r="AN12" s="455">
        <f t="shared" si="15"/>
        <v>0</v>
      </c>
      <c r="AO12" s="455">
        <f t="shared" si="15"/>
        <v>0</v>
      </c>
      <c r="AP12" s="455">
        <f t="shared" si="15"/>
        <v>0</v>
      </c>
      <c r="AQ12" s="455">
        <f t="shared" si="15"/>
        <v>0</v>
      </c>
      <c r="AR12" s="455">
        <f t="shared" si="15"/>
        <v>0</v>
      </c>
      <c r="AS12" s="455">
        <f t="shared" si="15"/>
        <v>0</v>
      </c>
      <c r="AT12" s="455">
        <f t="shared" si="15"/>
        <v>0</v>
      </c>
      <c r="AU12" s="455">
        <f t="shared" si="15"/>
        <v>0</v>
      </c>
      <c r="AV12" s="455">
        <f t="shared" si="15"/>
        <v>0</v>
      </c>
      <c r="AW12" s="455">
        <f t="shared" si="15"/>
        <v>0</v>
      </c>
      <c r="AX12" s="455">
        <f t="shared" si="15"/>
        <v>0</v>
      </c>
      <c r="AY12" s="455">
        <f t="shared" si="15"/>
        <v>0</v>
      </c>
      <c r="AZ12" s="455">
        <f t="shared" si="15"/>
        <v>0</v>
      </c>
      <c r="BA12" s="455">
        <f t="shared" si="15"/>
        <v>0</v>
      </c>
      <c r="BB12" s="455">
        <f t="shared" si="15"/>
        <v>0</v>
      </c>
      <c r="BC12" s="455">
        <f t="shared" si="15"/>
        <v>0</v>
      </c>
      <c r="BD12" s="455">
        <f t="shared" si="15"/>
        <v>0</v>
      </c>
      <c r="BE12" s="455">
        <f t="shared" si="15"/>
        <v>0</v>
      </c>
      <c r="BF12" s="455">
        <f t="shared" si="15"/>
        <v>0</v>
      </c>
      <c r="BG12" s="455">
        <f t="shared" si="15"/>
        <v>0</v>
      </c>
      <c r="BH12" s="455">
        <f t="shared" si="15"/>
        <v>0</v>
      </c>
      <c r="BI12" s="455">
        <f t="shared" si="15"/>
        <v>0</v>
      </c>
      <c r="BJ12" s="455">
        <f t="shared" si="15"/>
        <v>0</v>
      </c>
      <c r="BK12" s="455">
        <f t="shared" si="15"/>
        <v>0</v>
      </c>
      <c r="BL12" s="455">
        <f t="shared" si="15"/>
        <v>0</v>
      </c>
      <c r="BM12" s="455">
        <f t="shared" si="15"/>
        <v>0</v>
      </c>
      <c r="BN12" s="455">
        <f t="shared" si="15"/>
        <v>0</v>
      </c>
      <c r="BO12" s="455">
        <f t="shared" si="15"/>
        <v>0</v>
      </c>
      <c r="BP12" s="455">
        <f t="shared" ref="BP12" si="16">IF(BO12&lt;1,0,BO12+(BO12*($I12/12))-($L12/12))</f>
        <v>0</v>
      </c>
      <c r="BQ12" s="455">
        <f t="shared" si="2"/>
        <v>0</v>
      </c>
      <c r="BR12" s="455">
        <f t="shared" si="2"/>
        <v>0</v>
      </c>
      <c r="BS12" s="455">
        <f t="shared" si="2"/>
        <v>0</v>
      </c>
      <c r="BT12" s="455">
        <f t="shared" si="2"/>
        <v>0</v>
      </c>
      <c r="BU12" s="455">
        <f t="shared" si="2"/>
        <v>0</v>
      </c>
      <c r="BV12" s="455">
        <f t="shared" si="2"/>
        <v>0</v>
      </c>
      <c r="BW12" s="455">
        <f t="shared" si="2"/>
        <v>0</v>
      </c>
      <c r="BX12" s="455">
        <f t="shared" si="2"/>
        <v>0</v>
      </c>
      <c r="BY12" s="455">
        <f t="shared" si="2"/>
        <v>0</v>
      </c>
      <c r="BZ12" s="455">
        <f t="shared" si="2"/>
        <v>0</v>
      </c>
      <c r="CA12" s="455">
        <f t="shared" si="2"/>
        <v>0</v>
      </c>
      <c r="CB12" s="455">
        <f t="shared" si="2"/>
        <v>0</v>
      </c>
      <c r="CC12" s="455">
        <f t="shared" si="2"/>
        <v>0</v>
      </c>
      <c r="CD12" s="455">
        <f t="shared" si="2"/>
        <v>0</v>
      </c>
      <c r="CE12" s="455">
        <f t="shared" si="2"/>
        <v>0</v>
      </c>
      <c r="CF12" s="455">
        <f t="shared" si="2"/>
        <v>0</v>
      </c>
      <c r="CG12" s="455">
        <f t="shared" si="3"/>
        <v>0</v>
      </c>
      <c r="CH12" s="455">
        <f t="shared" si="3"/>
        <v>0</v>
      </c>
      <c r="CI12" s="455">
        <f t="shared" si="3"/>
        <v>0</v>
      </c>
      <c r="CJ12" s="455">
        <f t="shared" si="3"/>
        <v>0</v>
      </c>
      <c r="CK12" s="455">
        <f t="shared" si="3"/>
        <v>0</v>
      </c>
      <c r="CL12" s="455">
        <f t="shared" si="3"/>
        <v>0</v>
      </c>
      <c r="CM12" s="455">
        <f t="shared" si="3"/>
        <v>0</v>
      </c>
      <c r="CN12" s="455">
        <f t="shared" si="3"/>
        <v>0</v>
      </c>
      <c r="CO12" s="455">
        <f t="shared" si="3"/>
        <v>0</v>
      </c>
      <c r="CP12" s="455">
        <f t="shared" si="3"/>
        <v>0</v>
      </c>
      <c r="CQ12" s="455">
        <f t="shared" si="3"/>
        <v>0</v>
      </c>
      <c r="CR12" s="455">
        <f t="shared" si="3"/>
        <v>0</v>
      </c>
      <c r="CS12" s="455">
        <f t="shared" si="3"/>
        <v>0</v>
      </c>
      <c r="CT12" s="455">
        <f t="shared" si="3"/>
        <v>0</v>
      </c>
      <c r="CU12" s="455">
        <f t="shared" si="3"/>
        <v>0</v>
      </c>
      <c r="CV12" s="455">
        <f t="shared" si="3"/>
        <v>0</v>
      </c>
      <c r="CW12" s="455">
        <f t="shared" si="4"/>
        <v>0</v>
      </c>
      <c r="CX12" s="455">
        <f t="shared" si="4"/>
        <v>0</v>
      </c>
      <c r="CY12" s="455">
        <f t="shared" si="4"/>
        <v>0</v>
      </c>
      <c r="CZ12" s="455">
        <f t="shared" si="4"/>
        <v>0</v>
      </c>
      <c r="DA12" s="455">
        <f t="shared" si="4"/>
        <v>0</v>
      </c>
      <c r="DB12" s="455">
        <f t="shared" si="4"/>
        <v>0</v>
      </c>
      <c r="DC12" s="455">
        <f t="shared" si="4"/>
        <v>0</v>
      </c>
      <c r="DD12" s="455">
        <f t="shared" si="4"/>
        <v>0</v>
      </c>
      <c r="DE12" s="455">
        <f t="shared" si="4"/>
        <v>0</v>
      </c>
      <c r="DF12" s="455">
        <f t="shared" si="4"/>
        <v>0</v>
      </c>
      <c r="DG12" s="455">
        <f t="shared" si="4"/>
        <v>0</v>
      </c>
      <c r="DH12" s="455">
        <f t="shared" si="4"/>
        <v>0</v>
      </c>
      <c r="DI12" s="455">
        <f t="shared" si="4"/>
        <v>0</v>
      </c>
      <c r="DJ12" s="455">
        <f t="shared" si="4"/>
        <v>0</v>
      </c>
      <c r="DK12" s="455">
        <f t="shared" si="4"/>
        <v>0</v>
      </c>
      <c r="DL12" s="455">
        <f t="shared" si="4"/>
        <v>0</v>
      </c>
      <c r="DM12" s="455">
        <f t="shared" si="5"/>
        <v>0</v>
      </c>
      <c r="DN12" s="455">
        <f t="shared" si="5"/>
        <v>0</v>
      </c>
      <c r="DO12" s="455">
        <f t="shared" si="5"/>
        <v>0</v>
      </c>
      <c r="DP12" s="455">
        <f t="shared" si="5"/>
        <v>0</v>
      </c>
      <c r="DQ12" s="455">
        <f t="shared" si="5"/>
        <v>0</v>
      </c>
      <c r="DR12" s="455">
        <f t="shared" si="5"/>
        <v>0</v>
      </c>
      <c r="DS12" s="455">
        <f t="shared" si="5"/>
        <v>0</v>
      </c>
      <c r="DT12" s="455">
        <f t="shared" si="5"/>
        <v>0</v>
      </c>
      <c r="DU12" s="455">
        <f t="shared" si="5"/>
        <v>0</v>
      </c>
      <c r="DV12" s="455">
        <f t="shared" si="5"/>
        <v>0</v>
      </c>
      <c r="DW12" s="455">
        <f t="shared" si="5"/>
        <v>0</v>
      </c>
      <c r="DX12" s="455">
        <f t="shared" si="5"/>
        <v>0</v>
      </c>
      <c r="DY12" s="455">
        <f t="shared" si="5"/>
        <v>0</v>
      </c>
      <c r="DZ12" s="455">
        <f t="shared" si="5"/>
        <v>0</v>
      </c>
      <c r="EA12" s="455">
        <f t="shared" si="5"/>
        <v>0</v>
      </c>
      <c r="EB12" s="455">
        <f t="shared" si="5"/>
        <v>0</v>
      </c>
      <c r="EC12" s="455">
        <f t="shared" si="6"/>
        <v>0</v>
      </c>
      <c r="ED12" s="455">
        <f t="shared" si="6"/>
        <v>0</v>
      </c>
      <c r="EE12" s="455">
        <f t="shared" si="6"/>
        <v>0</v>
      </c>
      <c r="EF12" s="455">
        <f t="shared" si="6"/>
        <v>0</v>
      </c>
      <c r="EG12" s="455">
        <f t="shared" si="6"/>
        <v>0</v>
      </c>
      <c r="EH12" s="455">
        <f t="shared" si="6"/>
        <v>0</v>
      </c>
      <c r="EI12" s="455">
        <f t="shared" si="6"/>
        <v>0</v>
      </c>
      <c r="EJ12" s="455">
        <f t="shared" si="6"/>
        <v>0</v>
      </c>
      <c r="EK12" s="455">
        <f t="shared" si="6"/>
        <v>0</v>
      </c>
      <c r="EL12" s="455">
        <f t="shared" si="6"/>
        <v>0</v>
      </c>
      <c r="EM12" s="455">
        <f t="shared" si="6"/>
        <v>0</v>
      </c>
      <c r="EN12" s="455">
        <f t="shared" si="6"/>
        <v>0</v>
      </c>
      <c r="EO12" s="455">
        <f t="shared" si="6"/>
        <v>0</v>
      </c>
      <c r="EP12" s="455">
        <f t="shared" si="6"/>
        <v>0</v>
      </c>
      <c r="EQ12" s="455">
        <f t="shared" si="6"/>
        <v>0</v>
      </c>
      <c r="ER12" s="455">
        <f t="shared" si="6"/>
        <v>0</v>
      </c>
      <c r="ES12" s="455">
        <f t="shared" si="7"/>
        <v>0</v>
      </c>
      <c r="ET12" s="455">
        <f t="shared" si="7"/>
        <v>0</v>
      </c>
      <c r="EU12" s="455">
        <f t="shared" si="7"/>
        <v>0</v>
      </c>
    </row>
    <row r="13" spans="2:151" x14ac:dyDescent="0.25">
      <c r="B13" s="466"/>
      <c r="C13" s="489" t="s">
        <v>438</v>
      </c>
      <c r="D13" s="18">
        <v>1</v>
      </c>
      <c r="E13" s="467">
        <v>4</v>
      </c>
      <c r="F13" s="461"/>
      <c r="G13" s="438">
        <f>D13*F13</f>
        <v>0</v>
      </c>
      <c r="H13" s="535">
        <f t="shared" si="8"/>
        <v>0</v>
      </c>
      <c r="I13" s="460"/>
      <c r="J13" s="440">
        <f t="shared" si="9"/>
        <v>0</v>
      </c>
      <c r="K13" s="461"/>
      <c r="L13" s="438">
        <f t="shared" si="10"/>
        <v>0</v>
      </c>
      <c r="M13" s="520"/>
      <c r="N13" s="520"/>
      <c r="O13" s="441">
        <f t="shared" si="11"/>
        <v>0</v>
      </c>
      <c r="P13" s="440">
        <f t="shared" si="12"/>
        <v>0</v>
      </c>
      <c r="Q13" s="468" t="str">
        <f t="shared" si="13"/>
        <v/>
      </c>
      <c r="R13" s="409"/>
      <c r="S13" s="454" t="str">
        <f t="shared" si="0"/>
        <v xml:space="preserve">Trituradora </v>
      </c>
      <c r="T13" s="455">
        <f t="shared" si="14"/>
        <v>0</v>
      </c>
      <c r="U13" s="455">
        <f t="shared" ref="U13:BO13" si="17">IF(T13&lt;1,0,T13-($L13/12))</f>
        <v>0</v>
      </c>
      <c r="V13" s="455">
        <f t="shared" si="17"/>
        <v>0</v>
      </c>
      <c r="W13" s="455">
        <f t="shared" si="17"/>
        <v>0</v>
      </c>
      <c r="X13" s="455">
        <f t="shared" si="17"/>
        <v>0</v>
      </c>
      <c r="Y13" s="455">
        <f t="shared" si="17"/>
        <v>0</v>
      </c>
      <c r="Z13" s="455">
        <f t="shared" si="17"/>
        <v>0</v>
      </c>
      <c r="AA13" s="455">
        <f t="shared" si="17"/>
        <v>0</v>
      </c>
      <c r="AB13" s="455">
        <f t="shared" si="17"/>
        <v>0</v>
      </c>
      <c r="AC13" s="455">
        <f t="shared" si="17"/>
        <v>0</v>
      </c>
      <c r="AD13" s="455">
        <f t="shared" si="17"/>
        <v>0</v>
      </c>
      <c r="AE13" s="455">
        <f t="shared" si="17"/>
        <v>0</v>
      </c>
      <c r="AF13" s="455">
        <f t="shared" si="17"/>
        <v>0</v>
      </c>
      <c r="AG13" s="455">
        <f t="shared" si="17"/>
        <v>0</v>
      </c>
      <c r="AH13" s="455">
        <f t="shared" si="17"/>
        <v>0</v>
      </c>
      <c r="AI13" s="455">
        <f t="shared" si="17"/>
        <v>0</v>
      </c>
      <c r="AJ13" s="455">
        <f t="shared" si="17"/>
        <v>0</v>
      </c>
      <c r="AK13" s="455">
        <f t="shared" si="17"/>
        <v>0</v>
      </c>
      <c r="AL13" s="455">
        <f t="shared" si="17"/>
        <v>0</v>
      </c>
      <c r="AM13" s="455">
        <f t="shared" si="17"/>
        <v>0</v>
      </c>
      <c r="AN13" s="455">
        <f t="shared" si="17"/>
        <v>0</v>
      </c>
      <c r="AO13" s="455">
        <f t="shared" si="17"/>
        <v>0</v>
      </c>
      <c r="AP13" s="455">
        <f t="shared" si="17"/>
        <v>0</v>
      </c>
      <c r="AQ13" s="455">
        <f t="shared" si="17"/>
        <v>0</v>
      </c>
      <c r="AR13" s="455">
        <f t="shared" si="17"/>
        <v>0</v>
      </c>
      <c r="AS13" s="455">
        <f t="shared" si="17"/>
        <v>0</v>
      </c>
      <c r="AT13" s="455">
        <f t="shared" si="17"/>
        <v>0</v>
      </c>
      <c r="AU13" s="455">
        <f t="shared" si="17"/>
        <v>0</v>
      </c>
      <c r="AV13" s="455">
        <f t="shared" si="17"/>
        <v>0</v>
      </c>
      <c r="AW13" s="455">
        <f t="shared" si="17"/>
        <v>0</v>
      </c>
      <c r="AX13" s="455">
        <f t="shared" si="17"/>
        <v>0</v>
      </c>
      <c r="AY13" s="455">
        <f t="shared" si="17"/>
        <v>0</v>
      </c>
      <c r="AZ13" s="455">
        <f t="shared" si="17"/>
        <v>0</v>
      </c>
      <c r="BA13" s="455">
        <f t="shared" si="17"/>
        <v>0</v>
      </c>
      <c r="BB13" s="455">
        <f t="shared" si="17"/>
        <v>0</v>
      </c>
      <c r="BC13" s="455">
        <f t="shared" si="17"/>
        <v>0</v>
      </c>
      <c r="BD13" s="455">
        <f t="shared" si="17"/>
        <v>0</v>
      </c>
      <c r="BE13" s="455">
        <f t="shared" si="17"/>
        <v>0</v>
      </c>
      <c r="BF13" s="455">
        <f t="shared" si="17"/>
        <v>0</v>
      </c>
      <c r="BG13" s="455">
        <f t="shared" si="17"/>
        <v>0</v>
      </c>
      <c r="BH13" s="455">
        <f t="shared" si="17"/>
        <v>0</v>
      </c>
      <c r="BI13" s="455">
        <f t="shared" si="17"/>
        <v>0</v>
      </c>
      <c r="BJ13" s="455">
        <f t="shared" si="17"/>
        <v>0</v>
      </c>
      <c r="BK13" s="455">
        <f t="shared" si="17"/>
        <v>0</v>
      </c>
      <c r="BL13" s="455">
        <f t="shared" si="17"/>
        <v>0</v>
      </c>
      <c r="BM13" s="455">
        <f t="shared" si="17"/>
        <v>0</v>
      </c>
      <c r="BN13" s="455">
        <f t="shared" si="17"/>
        <v>0</v>
      </c>
      <c r="BO13" s="455">
        <f t="shared" si="17"/>
        <v>0</v>
      </c>
      <c r="BP13" s="455">
        <f t="shared" ref="BP13:BP39" si="18">IF(BO13&lt;1,0,BO13+(BO13*($I13/12))-($L13/12))</f>
        <v>0</v>
      </c>
      <c r="BQ13" s="455">
        <f t="shared" ref="BQ13:BQ39" si="19">IF(BP13&lt;1,0,BP13+(BP13*($I13/12))-($L13/12))</f>
        <v>0</v>
      </c>
      <c r="BR13" s="455">
        <f t="shared" ref="BR13:BR39" si="20">IF(BQ13&lt;1,0,BQ13+(BQ13*($I13/12))-($L13/12))</f>
        <v>0</v>
      </c>
      <c r="BS13" s="455">
        <f t="shared" ref="BS13:BS39" si="21">IF(BR13&lt;1,0,BR13+(BR13*($I13/12))-($L13/12))</f>
        <v>0</v>
      </c>
      <c r="BT13" s="455">
        <f t="shared" ref="BT13:BT39" si="22">IF(BS13&lt;1,0,BS13+(BS13*($I13/12))-($L13/12))</f>
        <v>0</v>
      </c>
      <c r="BU13" s="455">
        <f t="shared" ref="BU13:BU39" si="23">IF(BT13&lt;1,0,BT13+(BT13*($I13/12))-($L13/12))</f>
        <v>0</v>
      </c>
      <c r="BV13" s="455">
        <f t="shared" ref="BV13:BV39" si="24">IF(BU13&lt;1,0,BU13+(BU13*($I13/12))-($L13/12))</f>
        <v>0</v>
      </c>
      <c r="BW13" s="455">
        <f t="shared" ref="BW13:BW39" si="25">IF(BV13&lt;1,0,BV13+(BV13*($I13/12))-($L13/12))</f>
        <v>0</v>
      </c>
      <c r="BX13" s="455">
        <f t="shared" ref="BX13:BX39" si="26">IF(BW13&lt;1,0,BW13+(BW13*($I13/12))-($L13/12))</f>
        <v>0</v>
      </c>
      <c r="BY13" s="455">
        <f t="shared" ref="BY13:BY39" si="27">IF(BX13&lt;1,0,BX13+(BX13*($I13/12))-($L13/12))</f>
        <v>0</v>
      </c>
      <c r="BZ13" s="455">
        <f t="shared" ref="BZ13:BZ39" si="28">IF(BY13&lt;1,0,BY13+(BY13*($I13/12))-($L13/12))</f>
        <v>0</v>
      </c>
      <c r="CA13" s="455">
        <f t="shared" ref="CA13:CA39" si="29">IF(BZ13&lt;1,0,BZ13+(BZ13*($I13/12))-($L13/12))</f>
        <v>0</v>
      </c>
      <c r="CB13" s="455">
        <f t="shared" ref="CB13:CB39" si="30">IF(CA13&lt;1,0,CA13+(CA13*($I13/12))-($L13/12))</f>
        <v>0</v>
      </c>
      <c r="CC13" s="455">
        <f t="shared" ref="CC13:CC39" si="31">IF(CB13&lt;1,0,CB13+(CB13*($I13/12))-($L13/12))</f>
        <v>0</v>
      </c>
      <c r="CD13" s="455">
        <f t="shared" ref="CD13:CD39" si="32">IF(CC13&lt;1,0,CC13+(CC13*($I13/12))-($L13/12))</f>
        <v>0</v>
      </c>
      <c r="CE13" s="455">
        <f t="shared" ref="CE13:CE39" si="33">IF(CD13&lt;1,0,CD13+(CD13*($I13/12))-($L13/12))</f>
        <v>0</v>
      </c>
      <c r="CF13" s="455">
        <f t="shared" ref="CF13:CF39" si="34">IF(CE13&lt;1,0,CE13+(CE13*($I13/12))-($L13/12))</f>
        <v>0</v>
      </c>
      <c r="CG13" s="455">
        <f t="shared" ref="CG13:CG39" si="35">IF(CF13&lt;1,0,CF13+(CF13*($I13/12))-($L13/12))</f>
        <v>0</v>
      </c>
      <c r="CH13" s="455">
        <f t="shared" ref="CH13:CH39" si="36">IF(CG13&lt;1,0,CG13+(CG13*($I13/12))-($L13/12))</f>
        <v>0</v>
      </c>
      <c r="CI13" s="455">
        <f t="shared" ref="CI13:CI39" si="37">IF(CH13&lt;1,0,CH13+(CH13*($I13/12))-($L13/12))</f>
        <v>0</v>
      </c>
      <c r="CJ13" s="455">
        <f t="shared" ref="CJ13:CJ39" si="38">IF(CI13&lt;1,0,CI13+(CI13*($I13/12))-($L13/12))</f>
        <v>0</v>
      </c>
      <c r="CK13" s="455">
        <f t="shared" ref="CK13:CK39" si="39">IF(CJ13&lt;1,0,CJ13+(CJ13*($I13/12))-($L13/12))</f>
        <v>0</v>
      </c>
      <c r="CL13" s="455">
        <f t="shared" ref="CL13:CL39" si="40">IF(CK13&lt;1,0,CK13+(CK13*($I13/12))-($L13/12))</f>
        <v>0</v>
      </c>
      <c r="CM13" s="455">
        <f t="shared" ref="CM13:CM39" si="41">IF(CL13&lt;1,0,CL13+(CL13*($I13/12))-($L13/12))</f>
        <v>0</v>
      </c>
      <c r="CN13" s="455">
        <f t="shared" ref="CN13:CN39" si="42">IF(CM13&lt;1,0,CM13+(CM13*($I13/12))-($L13/12))</f>
        <v>0</v>
      </c>
      <c r="CO13" s="455">
        <f t="shared" ref="CO13:CO39" si="43">IF(CN13&lt;1,0,CN13+(CN13*($I13/12))-($L13/12))</f>
        <v>0</v>
      </c>
      <c r="CP13" s="455">
        <f t="shared" ref="CP13:CP39" si="44">IF(CO13&lt;1,0,CO13+(CO13*($I13/12))-($L13/12))</f>
        <v>0</v>
      </c>
      <c r="CQ13" s="455">
        <f t="shared" ref="CQ13:CQ39" si="45">IF(CP13&lt;1,0,CP13+(CP13*($I13/12))-($L13/12))</f>
        <v>0</v>
      </c>
      <c r="CR13" s="455">
        <f t="shared" ref="CR13:CR39" si="46">IF(CQ13&lt;1,0,CQ13+(CQ13*($I13/12))-($L13/12))</f>
        <v>0</v>
      </c>
      <c r="CS13" s="455">
        <f t="shared" ref="CS13:CS39" si="47">IF(CR13&lt;1,0,CR13+(CR13*($I13/12))-($L13/12))</f>
        <v>0</v>
      </c>
      <c r="CT13" s="455">
        <f t="shared" ref="CT13:CT39" si="48">IF(CS13&lt;1,0,CS13+(CS13*($I13/12))-($L13/12))</f>
        <v>0</v>
      </c>
      <c r="CU13" s="455">
        <f t="shared" ref="CU13:CU39" si="49">IF(CT13&lt;1,0,CT13+(CT13*($I13/12))-($L13/12))</f>
        <v>0</v>
      </c>
      <c r="CV13" s="455">
        <f t="shared" ref="CV13:CV39" si="50">IF(CU13&lt;1,0,CU13+(CU13*($I13/12))-($L13/12))</f>
        <v>0</v>
      </c>
      <c r="CW13" s="455">
        <f t="shared" ref="CW13:CW39" si="51">IF(CV13&lt;1,0,CV13+(CV13*($I13/12))-($L13/12))</f>
        <v>0</v>
      </c>
      <c r="CX13" s="455">
        <f t="shared" ref="CX13:CX39" si="52">IF(CW13&lt;1,0,CW13+(CW13*($I13/12))-($L13/12))</f>
        <v>0</v>
      </c>
      <c r="CY13" s="455">
        <f t="shared" ref="CY13:CY39" si="53">IF(CX13&lt;1,0,CX13+(CX13*($I13/12))-($L13/12))</f>
        <v>0</v>
      </c>
      <c r="CZ13" s="455">
        <f t="shared" ref="CZ13:CZ39" si="54">IF(CY13&lt;1,0,CY13+(CY13*($I13/12))-($L13/12))</f>
        <v>0</v>
      </c>
      <c r="DA13" s="455">
        <f t="shared" ref="DA13:DA39" si="55">IF(CZ13&lt;1,0,CZ13+(CZ13*($I13/12))-($L13/12))</f>
        <v>0</v>
      </c>
      <c r="DB13" s="455">
        <f t="shared" ref="DB13:DB39" si="56">IF(DA13&lt;1,0,DA13+(DA13*($I13/12))-($L13/12))</f>
        <v>0</v>
      </c>
      <c r="DC13" s="455">
        <f t="shared" ref="DC13:DC39" si="57">IF(DB13&lt;1,0,DB13+(DB13*($I13/12))-($L13/12))</f>
        <v>0</v>
      </c>
      <c r="DD13" s="455">
        <f t="shared" ref="DD13:DD39" si="58">IF(DC13&lt;1,0,DC13+(DC13*($I13/12))-($L13/12))</f>
        <v>0</v>
      </c>
      <c r="DE13" s="455">
        <f t="shared" ref="DE13:DE39" si="59">IF(DD13&lt;1,0,DD13+(DD13*($I13/12))-($L13/12))</f>
        <v>0</v>
      </c>
      <c r="DF13" s="455">
        <f t="shared" ref="DF13:DF39" si="60">IF(DE13&lt;1,0,DE13+(DE13*($I13/12))-($L13/12))</f>
        <v>0</v>
      </c>
      <c r="DG13" s="455">
        <f t="shared" ref="DG13:DG39" si="61">IF(DF13&lt;1,0,DF13+(DF13*($I13/12))-($L13/12))</f>
        <v>0</v>
      </c>
      <c r="DH13" s="455">
        <f t="shared" ref="DH13:DH39" si="62">IF(DG13&lt;1,0,DG13+(DG13*($I13/12))-($L13/12))</f>
        <v>0</v>
      </c>
      <c r="DI13" s="455">
        <f t="shared" ref="DI13:DI39" si="63">IF(DH13&lt;1,0,DH13+(DH13*($I13/12))-($L13/12))</f>
        <v>0</v>
      </c>
      <c r="DJ13" s="455">
        <f t="shared" ref="DJ13:DJ39" si="64">IF(DI13&lt;1,0,DI13+(DI13*($I13/12))-($L13/12))</f>
        <v>0</v>
      </c>
      <c r="DK13" s="455">
        <f t="shared" ref="DK13:DK39" si="65">IF(DJ13&lt;1,0,DJ13+(DJ13*($I13/12))-($L13/12))</f>
        <v>0</v>
      </c>
      <c r="DL13" s="455">
        <f t="shared" ref="DL13:DL39" si="66">IF(DK13&lt;1,0,DK13+(DK13*($I13/12))-($L13/12))</f>
        <v>0</v>
      </c>
      <c r="DM13" s="455">
        <f t="shared" ref="DM13:DM39" si="67">IF(DL13&lt;1,0,DL13+(DL13*($I13/12))-($L13/12))</f>
        <v>0</v>
      </c>
      <c r="DN13" s="455">
        <f t="shared" ref="DN13:DN39" si="68">IF(DM13&lt;1,0,DM13+(DM13*($I13/12))-($L13/12))</f>
        <v>0</v>
      </c>
      <c r="DO13" s="455">
        <f t="shared" ref="DO13:DO39" si="69">IF(DN13&lt;1,0,DN13+(DN13*($I13/12))-($L13/12))</f>
        <v>0</v>
      </c>
      <c r="DP13" s="455">
        <f t="shared" ref="DP13:DP39" si="70">IF(DO13&lt;1,0,DO13+(DO13*($I13/12))-($L13/12))</f>
        <v>0</v>
      </c>
      <c r="DQ13" s="455">
        <f t="shared" ref="DQ13:DQ39" si="71">IF(DP13&lt;1,0,DP13+(DP13*($I13/12))-($L13/12))</f>
        <v>0</v>
      </c>
      <c r="DR13" s="455">
        <f t="shared" ref="DR13:DR39" si="72">IF(DQ13&lt;1,0,DQ13+(DQ13*($I13/12))-($L13/12))</f>
        <v>0</v>
      </c>
      <c r="DS13" s="455">
        <f t="shared" ref="DS13:DS39" si="73">IF(DR13&lt;1,0,DR13+(DR13*($I13/12))-($L13/12))</f>
        <v>0</v>
      </c>
      <c r="DT13" s="455">
        <f t="shared" ref="DT13:DT39" si="74">IF(DS13&lt;1,0,DS13+(DS13*($I13/12))-($L13/12))</f>
        <v>0</v>
      </c>
      <c r="DU13" s="455">
        <f t="shared" ref="DU13:DU39" si="75">IF(DT13&lt;1,0,DT13+(DT13*($I13/12))-($L13/12))</f>
        <v>0</v>
      </c>
      <c r="DV13" s="455">
        <f t="shared" ref="DV13:DV39" si="76">IF(DU13&lt;1,0,DU13+(DU13*($I13/12))-($L13/12))</f>
        <v>0</v>
      </c>
      <c r="DW13" s="455">
        <f t="shared" ref="DW13:DW39" si="77">IF(DV13&lt;1,0,DV13+(DV13*($I13/12))-($L13/12))</f>
        <v>0</v>
      </c>
      <c r="DX13" s="455">
        <f t="shared" ref="DX13:DX39" si="78">IF(DW13&lt;1,0,DW13+(DW13*($I13/12))-($L13/12))</f>
        <v>0</v>
      </c>
      <c r="DY13" s="455">
        <f t="shared" ref="DY13:DY39" si="79">IF(DX13&lt;1,0,DX13+(DX13*($I13/12))-($L13/12))</f>
        <v>0</v>
      </c>
      <c r="DZ13" s="455">
        <f t="shared" ref="DZ13:DZ39" si="80">IF(DY13&lt;1,0,DY13+(DY13*($I13/12))-($L13/12))</f>
        <v>0</v>
      </c>
      <c r="EA13" s="455">
        <f t="shared" ref="EA13:EA39" si="81">IF(DZ13&lt;1,0,DZ13+(DZ13*($I13/12))-($L13/12))</f>
        <v>0</v>
      </c>
      <c r="EB13" s="455">
        <f t="shared" ref="EB13:EB39" si="82">IF(EA13&lt;1,0,EA13+(EA13*($I13/12))-($L13/12))</f>
        <v>0</v>
      </c>
      <c r="EC13" s="455">
        <f t="shared" ref="EC13:EC39" si="83">IF(EB13&lt;1,0,EB13+(EB13*($I13/12))-($L13/12))</f>
        <v>0</v>
      </c>
      <c r="ED13" s="455">
        <f t="shared" ref="ED13:ED39" si="84">IF(EC13&lt;1,0,EC13+(EC13*($I13/12))-($L13/12))</f>
        <v>0</v>
      </c>
      <c r="EE13" s="455">
        <f t="shared" ref="EE13:EE39" si="85">IF(ED13&lt;1,0,ED13+(ED13*($I13/12))-($L13/12))</f>
        <v>0</v>
      </c>
      <c r="EF13" s="455">
        <f t="shared" ref="EF13:EF39" si="86">IF(EE13&lt;1,0,EE13+(EE13*($I13/12))-($L13/12))</f>
        <v>0</v>
      </c>
      <c r="EG13" s="455">
        <f t="shared" ref="EG13:EG39" si="87">IF(EF13&lt;1,0,EF13+(EF13*($I13/12))-($L13/12))</f>
        <v>0</v>
      </c>
      <c r="EH13" s="455">
        <f t="shared" ref="EH13:EH39" si="88">IF(EG13&lt;1,0,EG13+(EG13*($I13/12))-($L13/12))</f>
        <v>0</v>
      </c>
      <c r="EI13" s="455">
        <f t="shared" ref="EI13:EI39" si="89">IF(EH13&lt;1,0,EH13+(EH13*($I13/12))-($L13/12))</f>
        <v>0</v>
      </c>
      <c r="EJ13" s="455">
        <f t="shared" ref="EJ13:EJ39" si="90">IF(EI13&lt;1,0,EI13+(EI13*($I13/12))-($L13/12))</f>
        <v>0</v>
      </c>
      <c r="EK13" s="455">
        <f t="shared" ref="EK13:EK39" si="91">IF(EJ13&lt;1,0,EJ13+(EJ13*($I13/12))-($L13/12))</f>
        <v>0</v>
      </c>
      <c r="EL13" s="455">
        <f t="shared" ref="EL13:EL39" si="92">IF(EK13&lt;1,0,EK13+(EK13*($I13/12))-($L13/12))</f>
        <v>0</v>
      </c>
      <c r="EM13" s="455">
        <f t="shared" ref="EM13:EM39" si="93">IF(EL13&lt;1,0,EL13+(EL13*($I13/12))-($L13/12))</f>
        <v>0</v>
      </c>
      <c r="EN13" s="455">
        <f t="shared" ref="EN13:EN39" si="94">IF(EM13&lt;1,0,EM13+(EM13*($I13/12))-($L13/12))</f>
        <v>0</v>
      </c>
      <c r="EO13" s="455">
        <f t="shared" ref="EO13:EO39" si="95">IF(EN13&lt;1,0,EN13+(EN13*($I13/12))-($L13/12))</f>
        <v>0</v>
      </c>
      <c r="EP13" s="455">
        <f t="shared" ref="EP13:EP39" si="96">IF(EO13&lt;1,0,EO13+(EO13*($I13/12))-($L13/12))</f>
        <v>0</v>
      </c>
      <c r="EQ13" s="455">
        <f t="shared" ref="EQ13:EQ39" si="97">IF(EP13&lt;1,0,EP13+(EP13*($I13/12))-($L13/12))</f>
        <v>0</v>
      </c>
      <c r="ER13" s="455">
        <f t="shared" ref="ER13:ER39" si="98">IF(EQ13&lt;1,0,EQ13+(EQ13*($I13/12))-($L13/12))</f>
        <v>0</v>
      </c>
      <c r="ES13" s="455">
        <f t="shared" ref="ES13:ES39" si="99">IF(ER13&lt;1,0,ER13+(ER13*($I13/12))-($L13/12))</f>
        <v>0</v>
      </c>
      <c r="ET13" s="455">
        <f t="shared" ref="ET13:ET39" si="100">IF(ES13&lt;1,0,ES13+(ES13*($I13/12))-($L13/12))</f>
        <v>0</v>
      </c>
      <c r="EU13" s="455">
        <f t="shared" ref="EU13:EU39" si="101">IF(ET13&lt;1,0,ET13+(ET13*($I13/12))-($L13/12))</f>
        <v>0</v>
      </c>
    </row>
    <row r="14" spans="2:151" x14ac:dyDescent="0.25">
      <c r="B14" s="466"/>
      <c r="C14" s="489" t="s">
        <v>253</v>
      </c>
      <c r="D14" s="18">
        <v>2</v>
      </c>
      <c r="E14" s="467">
        <v>4</v>
      </c>
      <c r="F14" s="461"/>
      <c r="G14" s="438">
        <f t="shared" ref="G14:G39" si="102">D14*F14</f>
        <v>0</v>
      </c>
      <c r="H14" s="535">
        <f t="shared" si="8"/>
        <v>0</v>
      </c>
      <c r="I14" s="460"/>
      <c r="J14" s="440">
        <f t="shared" si="9"/>
        <v>0</v>
      </c>
      <c r="K14" s="461"/>
      <c r="L14" s="438">
        <f t="shared" si="10"/>
        <v>0</v>
      </c>
      <c r="M14" s="520"/>
      <c r="N14" s="520"/>
      <c r="O14" s="441">
        <f t="shared" si="11"/>
        <v>0</v>
      </c>
      <c r="P14" s="440">
        <f t="shared" si="12"/>
        <v>0</v>
      </c>
      <c r="Q14" s="468" t="str">
        <f t="shared" si="13"/>
        <v/>
      </c>
      <c r="R14" s="409"/>
      <c r="S14" s="454" t="str">
        <f t="shared" si="0"/>
        <v>Furgoneta 5 places</v>
      </c>
      <c r="T14" s="455">
        <f t="shared" si="14"/>
        <v>0</v>
      </c>
      <c r="U14" s="455">
        <f t="shared" ref="U14:BO14" si="103">IF(T14&lt;1,0,T14-($L14/12))</f>
        <v>0</v>
      </c>
      <c r="V14" s="455">
        <f t="shared" si="103"/>
        <v>0</v>
      </c>
      <c r="W14" s="455">
        <f t="shared" si="103"/>
        <v>0</v>
      </c>
      <c r="X14" s="455">
        <f t="shared" si="103"/>
        <v>0</v>
      </c>
      <c r="Y14" s="455">
        <f t="shared" si="103"/>
        <v>0</v>
      </c>
      <c r="Z14" s="455">
        <f t="shared" si="103"/>
        <v>0</v>
      </c>
      <c r="AA14" s="455">
        <f t="shared" si="103"/>
        <v>0</v>
      </c>
      <c r="AB14" s="455">
        <f t="shared" si="103"/>
        <v>0</v>
      </c>
      <c r="AC14" s="455">
        <f t="shared" si="103"/>
        <v>0</v>
      </c>
      <c r="AD14" s="455">
        <f t="shared" si="103"/>
        <v>0</v>
      </c>
      <c r="AE14" s="455">
        <f t="shared" si="103"/>
        <v>0</v>
      </c>
      <c r="AF14" s="455">
        <f t="shared" si="103"/>
        <v>0</v>
      </c>
      <c r="AG14" s="455">
        <f t="shared" si="103"/>
        <v>0</v>
      </c>
      <c r="AH14" s="455">
        <f t="shared" si="103"/>
        <v>0</v>
      </c>
      <c r="AI14" s="455">
        <f t="shared" si="103"/>
        <v>0</v>
      </c>
      <c r="AJ14" s="455">
        <f t="shared" si="103"/>
        <v>0</v>
      </c>
      <c r="AK14" s="455">
        <f t="shared" si="103"/>
        <v>0</v>
      </c>
      <c r="AL14" s="455">
        <f t="shared" si="103"/>
        <v>0</v>
      </c>
      <c r="AM14" s="455">
        <f t="shared" si="103"/>
        <v>0</v>
      </c>
      <c r="AN14" s="455">
        <f t="shared" si="103"/>
        <v>0</v>
      </c>
      <c r="AO14" s="455">
        <f t="shared" si="103"/>
        <v>0</v>
      </c>
      <c r="AP14" s="455">
        <f t="shared" si="103"/>
        <v>0</v>
      </c>
      <c r="AQ14" s="455">
        <f t="shared" si="103"/>
        <v>0</v>
      </c>
      <c r="AR14" s="455">
        <f t="shared" si="103"/>
        <v>0</v>
      </c>
      <c r="AS14" s="455">
        <f t="shared" si="103"/>
        <v>0</v>
      </c>
      <c r="AT14" s="455">
        <f t="shared" si="103"/>
        <v>0</v>
      </c>
      <c r="AU14" s="455">
        <f t="shared" si="103"/>
        <v>0</v>
      </c>
      <c r="AV14" s="455">
        <f t="shared" si="103"/>
        <v>0</v>
      </c>
      <c r="AW14" s="455">
        <f t="shared" si="103"/>
        <v>0</v>
      </c>
      <c r="AX14" s="455">
        <f t="shared" si="103"/>
        <v>0</v>
      </c>
      <c r="AY14" s="455">
        <f t="shared" si="103"/>
        <v>0</v>
      </c>
      <c r="AZ14" s="455">
        <f t="shared" si="103"/>
        <v>0</v>
      </c>
      <c r="BA14" s="455">
        <f t="shared" si="103"/>
        <v>0</v>
      </c>
      <c r="BB14" s="455">
        <f t="shared" si="103"/>
        <v>0</v>
      </c>
      <c r="BC14" s="455">
        <f t="shared" si="103"/>
        <v>0</v>
      </c>
      <c r="BD14" s="455">
        <f t="shared" si="103"/>
        <v>0</v>
      </c>
      <c r="BE14" s="455">
        <f t="shared" si="103"/>
        <v>0</v>
      </c>
      <c r="BF14" s="455">
        <f t="shared" si="103"/>
        <v>0</v>
      </c>
      <c r="BG14" s="455">
        <f t="shared" si="103"/>
        <v>0</v>
      </c>
      <c r="BH14" s="455">
        <f t="shared" si="103"/>
        <v>0</v>
      </c>
      <c r="BI14" s="455">
        <f t="shared" si="103"/>
        <v>0</v>
      </c>
      <c r="BJ14" s="455">
        <f t="shared" si="103"/>
        <v>0</v>
      </c>
      <c r="BK14" s="455">
        <f t="shared" si="103"/>
        <v>0</v>
      </c>
      <c r="BL14" s="455">
        <f t="shared" si="103"/>
        <v>0</v>
      </c>
      <c r="BM14" s="455">
        <f t="shared" si="103"/>
        <v>0</v>
      </c>
      <c r="BN14" s="455">
        <f t="shared" si="103"/>
        <v>0</v>
      </c>
      <c r="BO14" s="455">
        <f t="shared" si="103"/>
        <v>0</v>
      </c>
      <c r="BP14" s="455">
        <f t="shared" si="18"/>
        <v>0</v>
      </c>
      <c r="BQ14" s="455">
        <f t="shared" si="19"/>
        <v>0</v>
      </c>
      <c r="BR14" s="455">
        <f t="shared" si="20"/>
        <v>0</v>
      </c>
      <c r="BS14" s="455">
        <f t="shared" si="21"/>
        <v>0</v>
      </c>
      <c r="BT14" s="455">
        <f t="shared" si="22"/>
        <v>0</v>
      </c>
      <c r="BU14" s="455">
        <f t="shared" si="23"/>
        <v>0</v>
      </c>
      <c r="BV14" s="455">
        <f t="shared" si="24"/>
        <v>0</v>
      </c>
      <c r="BW14" s="455">
        <f t="shared" si="25"/>
        <v>0</v>
      </c>
      <c r="BX14" s="455">
        <f t="shared" si="26"/>
        <v>0</v>
      </c>
      <c r="BY14" s="455">
        <f t="shared" si="27"/>
        <v>0</v>
      </c>
      <c r="BZ14" s="455">
        <f t="shared" si="28"/>
        <v>0</v>
      </c>
      <c r="CA14" s="455">
        <f t="shared" si="29"/>
        <v>0</v>
      </c>
      <c r="CB14" s="455">
        <f t="shared" si="30"/>
        <v>0</v>
      </c>
      <c r="CC14" s="455">
        <f t="shared" si="31"/>
        <v>0</v>
      </c>
      <c r="CD14" s="455">
        <f t="shared" si="32"/>
        <v>0</v>
      </c>
      <c r="CE14" s="455">
        <f t="shared" si="33"/>
        <v>0</v>
      </c>
      <c r="CF14" s="455">
        <f t="shared" si="34"/>
        <v>0</v>
      </c>
      <c r="CG14" s="455">
        <f t="shared" si="35"/>
        <v>0</v>
      </c>
      <c r="CH14" s="455">
        <f t="shared" si="36"/>
        <v>0</v>
      </c>
      <c r="CI14" s="455">
        <f t="shared" si="37"/>
        <v>0</v>
      </c>
      <c r="CJ14" s="455">
        <f t="shared" si="38"/>
        <v>0</v>
      </c>
      <c r="CK14" s="455">
        <f t="shared" si="39"/>
        <v>0</v>
      </c>
      <c r="CL14" s="455">
        <f t="shared" si="40"/>
        <v>0</v>
      </c>
      <c r="CM14" s="455">
        <f t="shared" si="41"/>
        <v>0</v>
      </c>
      <c r="CN14" s="455">
        <f t="shared" si="42"/>
        <v>0</v>
      </c>
      <c r="CO14" s="455">
        <f t="shared" si="43"/>
        <v>0</v>
      </c>
      <c r="CP14" s="455">
        <f t="shared" si="44"/>
        <v>0</v>
      </c>
      <c r="CQ14" s="455">
        <f t="shared" si="45"/>
        <v>0</v>
      </c>
      <c r="CR14" s="455">
        <f t="shared" si="46"/>
        <v>0</v>
      </c>
      <c r="CS14" s="455">
        <f t="shared" si="47"/>
        <v>0</v>
      </c>
      <c r="CT14" s="455">
        <f t="shared" si="48"/>
        <v>0</v>
      </c>
      <c r="CU14" s="455">
        <f t="shared" si="49"/>
        <v>0</v>
      </c>
      <c r="CV14" s="455">
        <f t="shared" si="50"/>
        <v>0</v>
      </c>
      <c r="CW14" s="455">
        <f t="shared" si="51"/>
        <v>0</v>
      </c>
      <c r="CX14" s="455">
        <f t="shared" si="52"/>
        <v>0</v>
      </c>
      <c r="CY14" s="455">
        <f t="shared" si="53"/>
        <v>0</v>
      </c>
      <c r="CZ14" s="455">
        <f t="shared" si="54"/>
        <v>0</v>
      </c>
      <c r="DA14" s="455">
        <f t="shared" si="55"/>
        <v>0</v>
      </c>
      <c r="DB14" s="455">
        <f t="shared" si="56"/>
        <v>0</v>
      </c>
      <c r="DC14" s="455">
        <f t="shared" si="57"/>
        <v>0</v>
      </c>
      <c r="DD14" s="455">
        <f t="shared" si="58"/>
        <v>0</v>
      </c>
      <c r="DE14" s="455">
        <f t="shared" si="59"/>
        <v>0</v>
      </c>
      <c r="DF14" s="455">
        <f t="shared" si="60"/>
        <v>0</v>
      </c>
      <c r="DG14" s="455">
        <f t="shared" si="61"/>
        <v>0</v>
      </c>
      <c r="DH14" s="455">
        <f t="shared" si="62"/>
        <v>0</v>
      </c>
      <c r="DI14" s="455">
        <f t="shared" si="63"/>
        <v>0</v>
      </c>
      <c r="DJ14" s="455">
        <f t="shared" si="64"/>
        <v>0</v>
      </c>
      <c r="DK14" s="455">
        <f t="shared" si="65"/>
        <v>0</v>
      </c>
      <c r="DL14" s="455">
        <f t="shared" si="66"/>
        <v>0</v>
      </c>
      <c r="DM14" s="455">
        <f t="shared" si="67"/>
        <v>0</v>
      </c>
      <c r="DN14" s="455">
        <f t="shared" si="68"/>
        <v>0</v>
      </c>
      <c r="DO14" s="455">
        <f t="shared" si="69"/>
        <v>0</v>
      </c>
      <c r="DP14" s="455">
        <f t="shared" si="70"/>
        <v>0</v>
      </c>
      <c r="DQ14" s="455">
        <f t="shared" si="71"/>
        <v>0</v>
      </c>
      <c r="DR14" s="455">
        <f t="shared" si="72"/>
        <v>0</v>
      </c>
      <c r="DS14" s="455">
        <f t="shared" si="73"/>
        <v>0</v>
      </c>
      <c r="DT14" s="455">
        <f t="shared" si="74"/>
        <v>0</v>
      </c>
      <c r="DU14" s="455">
        <f t="shared" si="75"/>
        <v>0</v>
      </c>
      <c r="DV14" s="455">
        <f t="shared" si="76"/>
        <v>0</v>
      </c>
      <c r="DW14" s="455">
        <f t="shared" si="77"/>
        <v>0</v>
      </c>
      <c r="DX14" s="455">
        <f t="shared" si="78"/>
        <v>0</v>
      </c>
      <c r="DY14" s="455">
        <f t="shared" si="79"/>
        <v>0</v>
      </c>
      <c r="DZ14" s="455">
        <f t="shared" si="80"/>
        <v>0</v>
      </c>
      <c r="EA14" s="455">
        <f t="shared" si="81"/>
        <v>0</v>
      </c>
      <c r="EB14" s="455">
        <f t="shared" si="82"/>
        <v>0</v>
      </c>
      <c r="EC14" s="455">
        <f t="shared" si="83"/>
        <v>0</v>
      </c>
      <c r="ED14" s="455">
        <f t="shared" si="84"/>
        <v>0</v>
      </c>
      <c r="EE14" s="455">
        <f t="shared" si="85"/>
        <v>0</v>
      </c>
      <c r="EF14" s="455">
        <f t="shared" si="86"/>
        <v>0</v>
      </c>
      <c r="EG14" s="455">
        <f t="shared" si="87"/>
        <v>0</v>
      </c>
      <c r="EH14" s="455">
        <f t="shared" si="88"/>
        <v>0</v>
      </c>
      <c r="EI14" s="455">
        <f t="shared" si="89"/>
        <v>0</v>
      </c>
      <c r="EJ14" s="455">
        <f t="shared" si="90"/>
        <v>0</v>
      </c>
      <c r="EK14" s="455">
        <f t="shared" si="91"/>
        <v>0</v>
      </c>
      <c r="EL14" s="455">
        <f t="shared" si="92"/>
        <v>0</v>
      </c>
      <c r="EM14" s="455">
        <f t="shared" si="93"/>
        <v>0</v>
      </c>
      <c r="EN14" s="455">
        <f t="shared" si="94"/>
        <v>0</v>
      </c>
      <c r="EO14" s="455">
        <f t="shared" si="95"/>
        <v>0</v>
      </c>
      <c r="EP14" s="455">
        <f t="shared" si="96"/>
        <v>0</v>
      </c>
      <c r="EQ14" s="455">
        <f t="shared" si="97"/>
        <v>0</v>
      </c>
      <c r="ER14" s="455">
        <f t="shared" si="98"/>
        <v>0</v>
      </c>
      <c r="ES14" s="455">
        <f t="shared" si="99"/>
        <v>0</v>
      </c>
      <c r="ET14" s="455">
        <f t="shared" si="100"/>
        <v>0</v>
      </c>
      <c r="EU14" s="455">
        <f t="shared" si="101"/>
        <v>0</v>
      </c>
    </row>
    <row r="15" spans="2:151" x14ac:dyDescent="0.25">
      <c r="B15" s="466"/>
      <c r="C15" s="489" t="s">
        <v>263</v>
      </c>
      <c r="D15" s="12">
        <v>4</v>
      </c>
      <c r="E15" s="467">
        <v>4</v>
      </c>
      <c r="F15" s="461"/>
      <c r="G15" s="438">
        <f t="shared" si="102"/>
        <v>0</v>
      </c>
      <c r="H15" s="535">
        <f t="shared" si="8"/>
        <v>0</v>
      </c>
      <c r="I15" s="460"/>
      <c r="J15" s="440">
        <f t="shared" si="9"/>
        <v>0</v>
      </c>
      <c r="K15" s="461"/>
      <c r="L15" s="438">
        <f t="shared" si="10"/>
        <v>0</v>
      </c>
      <c r="M15" s="520"/>
      <c r="N15" s="520"/>
      <c r="O15" s="441">
        <f t="shared" si="11"/>
        <v>0</v>
      </c>
      <c r="P15" s="440">
        <f t="shared" si="12"/>
        <v>0</v>
      </c>
      <c r="Q15" s="468" t="str">
        <f t="shared" si="13"/>
        <v/>
      </c>
      <c r="R15" s="409"/>
      <c r="S15" s="454" t="str">
        <f t="shared" si="0"/>
        <v>Segadora</v>
      </c>
      <c r="T15" s="455">
        <f t="shared" si="14"/>
        <v>0</v>
      </c>
      <c r="U15" s="455">
        <f t="shared" ref="U15:BO15" si="104">IF(T15&lt;1,0,T15-($L15/12))</f>
        <v>0</v>
      </c>
      <c r="V15" s="455">
        <f t="shared" si="104"/>
        <v>0</v>
      </c>
      <c r="W15" s="455">
        <f t="shared" si="104"/>
        <v>0</v>
      </c>
      <c r="X15" s="455">
        <f t="shared" si="104"/>
        <v>0</v>
      </c>
      <c r="Y15" s="455">
        <f t="shared" si="104"/>
        <v>0</v>
      </c>
      <c r="Z15" s="455">
        <f t="shared" si="104"/>
        <v>0</v>
      </c>
      <c r="AA15" s="455">
        <f t="shared" si="104"/>
        <v>0</v>
      </c>
      <c r="AB15" s="455">
        <f t="shared" si="104"/>
        <v>0</v>
      </c>
      <c r="AC15" s="455">
        <f t="shared" si="104"/>
        <v>0</v>
      </c>
      <c r="AD15" s="455">
        <f t="shared" si="104"/>
        <v>0</v>
      </c>
      <c r="AE15" s="455">
        <f t="shared" si="104"/>
        <v>0</v>
      </c>
      <c r="AF15" s="455">
        <f t="shared" si="104"/>
        <v>0</v>
      </c>
      <c r="AG15" s="455">
        <f t="shared" si="104"/>
        <v>0</v>
      </c>
      <c r="AH15" s="455">
        <f t="shared" si="104"/>
        <v>0</v>
      </c>
      <c r="AI15" s="455">
        <f t="shared" si="104"/>
        <v>0</v>
      </c>
      <c r="AJ15" s="455">
        <f t="shared" si="104"/>
        <v>0</v>
      </c>
      <c r="AK15" s="455">
        <f t="shared" si="104"/>
        <v>0</v>
      </c>
      <c r="AL15" s="455">
        <f t="shared" si="104"/>
        <v>0</v>
      </c>
      <c r="AM15" s="455">
        <f t="shared" si="104"/>
        <v>0</v>
      </c>
      <c r="AN15" s="455">
        <f t="shared" si="104"/>
        <v>0</v>
      </c>
      <c r="AO15" s="455">
        <f t="shared" si="104"/>
        <v>0</v>
      </c>
      <c r="AP15" s="455">
        <f t="shared" si="104"/>
        <v>0</v>
      </c>
      <c r="AQ15" s="455">
        <f t="shared" si="104"/>
        <v>0</v>
      </c>
      <c r="AR15" s="455">
        <f t="shared" si="104"/>
        <v>0</v>
      </c>
      <c r="AS15" s="455">
        <f t="shared" si="104"/>
        <v>0</v>
      </c>
      <c r="AT15" s="455">
        <f t="shared" si="104"/>
        <v>0</v>
      </c>
      <c r="AU15" s="455">
        <f t="shared" si="104"/>
        <v>0</v>
      </c>
      <c r="AV15" s="455">
        <f t="shared" si="104"/>
        <v>0</v>
      </c>
      <c r="AW15" s="455">
        <f t="shared" si="104"/>
        <v>0</v>
      </c>
      <c r="AX15" s="455">
        <f t="shared" si="104"/>
        <v>0</v>
      </c>
      <c r="AY15" s="455">
        <f t="shared" si="104"/>
        <v>0</v>
      </c>
      <c r="AZ15" s="455">
        <f t="shared" si="104"/>
        <v>0</v>
      </c>
      <c r="BA15" s="455">
        <f t="shared" si="104"/>
        <v>0</v>
      </c>
      <c r="BB15" s="455">
        <f t="shared" si="104"/>
        <v>0</v>
      </c>
      <c r="BC15" s="455">
        <f t="shared" si="104"/>
        <v>0</v>
      </c>
      <c r="BD15" s="455">
        <f t="shared" si="104"/>
        <v>0</v>
      </c>
      <c r="BE15" s="455">
        <f t="shared" si="104"/>
        <v>0</v>
      </c>
      <c r="BF15" s="455">
        <f t="shared" si="104"/>
        <v>0</v>
      </c>
      <c r="BG15" s="455">
        <f t="shared" si="104"/>
        <v>0</v>
      </c>
      <c r="BH15" s="455">
        <f t="shared" si="104"/>
        <v>0</v>
      </c>
      <c r="BI15" s="455">
        <f t="shared" si="104"/>
        <v>0</v>
      </c>
      <c r="BJ15" s="455">
        <f t="shared" si="104"/>
        <v>0</v>
      </c>
      <c r="BK15" s="455">
        <f t="shared" si="104"/>
        <v>0</v>
      </c>
      <c r="BL15" s="455">
        <f t="shared" si="104"/>
        <v>0</v>
      </c>
      <c r="BM15" s="455">
        <f t="shared" si="104"/>
        <v>0</v>
      </c>
      <c r="BN15" s="455">
        <f t="shared" si="104"/>
        <v>0</v>
      </c>
      <c r="BO15" s="455">
        <f t="shared" si="104"/>
        <v>0</v>
      </c>
      <c r="BP15" s="455">
        <f t="shared" si="18"/>
        <v>0</v>
      </c>
      <c r="BQ15" s="455">
        <f t="shared" si="19"/>
        <v>0</v>
      </c>
      <c r="BR15" s="455">
        <f t="shared" si="20"/>
        <v>0</v>
      </c>
      <c r="BS15" s="455">
        <f t="shared" si="21"/>
        <v>0</v>
      </c>
      <c r="BT15" s="455">
        <f t="shared" si="22"/>
        <v>0</v>
      </c>
      <c r="BU15" s="455">
        <f t="shared" si="23"/>
        <v>0</v>
      </c>
      <c r="BV15" s="455">
        <f t="shared" si="24"/>
        <v>0</v>
      </c>
      <c r="BW15" s="455">
        <f t="shared" si="25"/>
        <v>0</v>
      </c>
      <c r="BX15" s="455">
        <f t="shared" si="26"/>
        <v>0</v>
      </c>
      <c r="BY15" s="455">
        <f t="shared" si="27"/>
        <v>0</v>
      </c>
      <c r="BZ15" s="455">
        <f t="shared" si="28"/>
        <v>0</v>
      </c>
      <c r="CA15" s="455">
        <f t="shared" si="29"/>
        <v>0</v>
      </c>
      <c r="CB15" s="455">
        <f t="shared" si="30"/>
        <v>0</v>
      </c>
      <c r="CC15" s="455">
        <f t="shared" si="31"/>
        <v>0</v>
      </c>
      <c r="CD15" s="455">
        <f t="shared" si="32"/>
        <v>0</v>
      </c>
      <c r="CE15" s="455">
        <f t="shared" si="33"/>
        <v>0</v>
      </c>
      <c r="CF15" s="455">
        <f t="shared" si="34"/>
        <v>0</v>
      </c>
      <c r="CG15" s="455">
        <f t="shared" si="35"/>
        <v>0</v>
      </c>
      <c r="CH15" s="455">
        <f t="shared" si="36"/>
        <v>0</v>
      </c>
      <c r="CI15" s="455">
        <f t="shared" si="37"/>
        <v>0</v>
      </c>
      <c r="CJ15" s="455">
        <f t="shared" si="38"/>
        <v>0</v>
      </c>
      <c r="CK15" s="455">
        <f t="shared" si="39"/>
        <v>0</v>
      </c>
      <c r="CL15" s="455">
        <f t="shared" si="40"/>
        <v>0</v>
      </c>
      <c r="CM15" s="455">
        <f t="shared" si="41"/>
        <v>0</v>
      </c>
      <c r="CN15" s="455">
        <f t="shared" si="42"/>
        <v>0</v>
      </c>
      <c r="CO15" s="455">
        <f t="shared" si="43"/>
        <v>0</v>
      </c>
      <c r="CP15" s="455">
        <f t="shared" si="44"/>
        <v>0</v>
      </c>
      <c r="CQ15" s="455">
        <f t="shared" si="45"/>
        <v>0</v>
      </c>
      <c r="CR15" s="455">
        <f t="shared" si="46"/>
        <v>0</v>
      </c>
      <c r="CS15" s="455">
        <f t="shared" si="47"/>
        <v>0</v>
      </c>
      <c r="CT15" s="455">
        <f t="shared" si="48"/>
        <v>0</v>
      </c>
      <c r="CU15" s="455">
        <f t="shared" si="49"/>
        <v>0</v>
      </c>
      <c r="CV15" s="455">
        <f t="shared" si="50"/>
        <v>0</v>
      </c>
      <c r="CW15" s="455">
        <f t="shared" si="51"/>
        <v>0</v>
      </c>
      <c r="CX15" s="455">
        <f t="shared" si="52"/>
        <v>0</v>
      </c>
      <c r="CY15" s="455">
        <f t="shared" si="53"/>
        <v>0</v>
      </c>
      <c r="CZ15" s="455">
        <f t="shared" si="54"/>
        <v>0</v>
      </c>
      <c r="DA15" s="455">
        <f t="shared" si="55"/>
        <v>0</v>
      </c>
      <c r="DB15" s="455">
        <f t="shared" si="56"/>
        <v>0</v>
      </c>
      <c r="DC15" s="455">
        <f t="shared" si="57"/>
        <v>0</v>
      </c>
      <c r="DD15" s="455">
        <f t="shared" si="58"/>
        <v>0</v>
      </c>
      <c r="DE15" s="455">
        <f t="shared" si="59"/>
        <v>0</v>
      </c>
      <c r="DF15" s="455">
        <f t="shared" si="60"/>
        <v>0</v>
      </c>
      <c r="DG15" s="455">
        <f t="shared" si="61"/>
        <v>0</v>
      </c>
      <c r="DH15" s="455">
        <f t="shared" si="62"/>
        <v>0</v>
      </c>
      <c r="DI15" s="455">
        <f t="shared" si="63"/>
        <v>0</v>
      </c>
      <c r="DJ15" s="455">
        <f t="shared" si="64"/>
        <v>0</v>
      </c>
      <c r="DK15" s="455">
        <f t="shared" si="65"/>
        <v>0</v>
      </c>
      <c r="DL15" s="455">
        <f t="shared" si="66"/>
        <v>0</v>
      </c>
      <c r="DM15" s="455">
        <f t="shared" si="67"/>
        <v>0</v>
      </c>
      <c r="DN15" s="455">
        <f t="shared" si="68"/>
        <v>0</v>
      </c>
      <c r="DO15" s="455">
        <f t="shared" si="69"/>
        <v>0</v>
      </c>
      <c r="DP15" s="455">
        <f t="shared" si="70"/>
        <v>0</v>
      </c>
      <c r="DQ15" s="455">
        <f t="shared" si="71"/>
        <v>0</v>
      </c>
      <c r="DR15" s="455">
        <f t="shared" si="72"/>
        <v>0</v>
      </c>
      <c r="DS15" s="455">
        <f t="shared" si="73"/>
        <v>0</v>
      </c>
      <c r="DT15" s="455">
        <f t="shared" si="74"/>
        <v>0</v>
      </c>
      <c r="DU15" s="455">
        <f t="shared" si="75"/>
        <v>0</v>
      </c>
      <c r="DV15" s="455">
        <f t="shared" si="76"/>
        <v>0</v>
      </c>
      <c r="DW15" s="455">
        <f t="shared" si="77"/>
        <v>0</v>
      </c>
      <c r="DX15" s="455">
        <f t="shared" si="78"/>
        <v>0</v>
      </c>
      <c r="DY15" s="455">
        <f t="shared" si="79"/>
        <v>0</v>
      </c>
      <c r="DZ15" s="455">
        <f t="shared" si="80"/>
        <v>0</v>
      </c>
      <c r="EA15" s="455">
        <f t="shared" si="81"/>
        <v>0</v>
      </c>
      <c r="EB15" s="455">
        <f t="shared" si="82"/>
        <v>0</v>
      </c>
      <c r="EC15" s="455">
        <f t="shared" si="83"/>
        <v>0</v>
      </c>
      <c r="ED15" s="455">
        <f t="shared" si="84"/>
        <v>0</v>
      </c>
      <c r="EE15" s="455">
        <f t="shared" si="85"/>
        <v>0</v>
      </c>
      <c r="EF15" s="455">
        <f t="shared" si="86"/>
        <v>0</v>
      </c>
      <c r="EG15" s="455">
        <f t="shared" si="87"/>
        <v>0</v>
      </c>
      <c r="EH15" s="455">
        <f t="shared" si="88"/>
        <v>0</v>
      </c>
      <c r="EI15" s="455">
        <f t="shared" si="89"/>
        <v>0</v>
      </c>
      <c r="EJ15" s="455">
        <f t="shared" si="90"/>
        <v>0</v>
      </c>
      <c r="EK15" s="455">
        <f t="shared" si="91"/>
        <v>0</v>
      </c>
      <c r="EL15" s="455">
        <f t="shared" si="92"/>
        <v>0</v>
      </c>
      <c r="EM15" s="455">
        <f t="shared" si="93"/>
        <v>0</v>
      </c>
      <c r="EN15" s="455">
        <f t="shared" si="94"/>
        <v>0</v>
      </c>
      <c r="EO15" s="455">
        <f t="shared" si="95"/>
        <v>0</v>
      </c>
      <c r="EP15" s="455">
        <f t="shared" si="96"/>
        <v>0</v>
      </c>
      <c r="EQ15" s="455">
        <f t="shared" si="97"/>
        <v>0</v>
      </c>
      <c r="ER15" s="455">
        <f t="shared" si="98"/>
        <v>0</v>
      </c>
      <c r="ES15" s="455">
        <f t="shared" si="99"/>
        <v>0</v>
      </c>
      <c r="ET15" s="455">
        <f t="shared" si="100"/>
        <v>0</v>
      </c>
      <c r="EU15" s="455">
        <f t="shared" si="101"/>
        <v>0</v>
      </c>
    </row>
    <row r="16" spans="2:151" x14ac:dyDescent="0.25">
      <c r="B16" s="466"/>
      <c r="C16" s="489" t="s">
        <v>264</v>
      </c>
      <c r="D16" s="12">
        <v>1</v>
      </c>
      <c r="E16" s="467">
        <v>4</v>
      </c>
      <c r="F16" s="461"/>
      <c r="G16" s="438">
        <f t="shared" si="102"/>
        <v>0</v>
      </c>
      <c r="H16" s="535">
        <f t="shared" si="8"/>
        <v>0</v>
      </c>
      <c r="I16" s="460"/>
      <c r="J16" s="440">
        <f t="shared" si="9"/>
        <v>0</v>
      </c>
      <c r="K16" s="461"/>
      <c r="L16" s="438">
        <f t="shared" si="10"/>
        <v>0</v>
      </c>
      <c r="M16" s="520"/>
      <c r="N16" s="520"/>
      <c r="O16" s="441">
        <f t="shared" si="11"/>
        <v>0</v>
      </c>
      <c r="P16" s="440">
        <f t="shared" si="12"/>
        <v>0</v>
      </c>
      <c r="Q16" s="468" t="str">
        <f t="shared" si="13"/>
        <v/>
      </c>
      <c r="R16" s="409"/>
      <c r="S16" s="454" t="str">
        <f t="shared" si="0"/>
        <v>Segadora Giro Cero</v>
      </c>
      <c r="T16" s="455">
        <f t="shared" si="14"/>
        <v>0</v>
      </c>
      <c r="U16" s="455">
        <f t="shared" ref="U16:BO16" si="105">IF(T16&lt;1,0,T16-($L16/12))</f>
        <v>0</v>
      </c>
      <c r="V16" s="455">
        <f t="shared" si="105"/>
        <v>0</v>
      </c>
      <c r="W16" s="455">
        <f t="shared" si="105"/>
        <v>0</v>
      </c>
      <c r="X16" s="455">
        <f t="shared" si="105"/>
        <v>0</v>
      </c>
      <c r="Y16" s="455">
        <f t="shared" si="105"/>
        <v>0</v>
      </c>
      <c r="Z16" s="455">
        <f t="shared" si="105"/>
        <v>0</v>
      </c>
      <c r="AA16" s="455">
        <f t="shared" si="105"/>
        <v>0</v>
      </c>
      <c r="AB16" s="455">
        <f t="shared" si="105"/>
        <v>0</v>
      </c>
      <c r="AC16" s="455">
        <f t="shared" si="105"/>
        <v>0</v>
      </c>
      <c r="AD16" s="455">
        <f t="shared" si="105"/>
        <v>0</v>
      </c>
      <c r="AE16" s="455">
        <f t="shared" si="105"/>
        <v>0</v>
      </c>
      <c r="AF16" s="455">
        <f t="shared" si="105"/>
        <v>0</v>
      </c>
      <c r="AG16" s="455">
        <f t="shared" si="105"/>
        <v>0</v>
      </c>
      <c r="AH16" s="455">
        <f t="shared" si="105"/>
        <v>0</v>
      </c>
      <c r="AI16" s="455">
        <f t="shared" si="105"/>
        <v>0</v>
      </c>
      <c r="AJ16" s="455">
        <f t="shared" si="105"/>
        <v>0</v>
      </c>
      <c r="AK16" s="455">
        <f t="shared" si="105"/>
        <v>0</v>
      </c>
      <c r="AL16" s="455">
        <f t="shared" si="105"/>
        <v>0</v>
      </c>
      <c r="AM16" s="455">
        <f t="shared" si="105"/>
        <v>0</v>
      </c>
      <c r="AN16" s="455">
        <f t="shared" si="105"/>
        <v>0</v>
      </c>
      <c r="AO16" s="455">
        <f t="shared" si="105"/>
        <v>0</v>
      </c>
      <c r="AP16" s="455">
        <f t="shared" si="105"/>
        <v>0</v>
      </c>
      <c r="AQ16" s="455">
        <f t="shared" si="105"/>
        <v>0</v>
      </c>
      <c r="AR16" s="455">
        <f t="shared" si="105"/>
        <v>0</v>
      </c>
      <c r="AS16" s="455">
        <f t="shared" si="105"/>
        <v>0</v>
      </c>
      <c r="AT16" s="455">
        <f t="shared" si="105"/>
        <v>0</v>
      </c>
      <c r="AU16" s="455">
        <f t="shared" si="105"/>
        <v>0</v>
      </c>
      <c r="AV16" s="455">
        <f t="shared" si="105"/>
        <v>0</v>
      </c>
      <c r="AW16" s="455">
        <f t="shared" si="105"/>
        <v>0</v>
      </c>
      <c r="AX16" s="455">
        <f t="shared" si="105"/>
        <v>0</v>
      </c>
      <c r="AY16" s="455">
        <f t="shared" si="105"/>
        <v>0</v>
      </c>
      <c r="AZ16" s="455">
        <f t="shared" si="105"/>
        <v>0</v>
      </c>
      <c r="BA16" s="455">
        <f t="shared" si="105"/>
        <v>0</v>
      </c>
      <c r="BB16" s="455">
        <f t="shared" si="105"/>
        <v>0</v>
      </c>
      <c r="BC16" s="455">
        <f t="shared" si="105"/>
        <v>0</v>
      </c>
      <c r="BD16" s="455">
        <f t="shared" si="105"/>
        <v>0</v>
      </c>
      <c r="BE16" s="455">
        <f t="shared" si="105"/>
        <v>0</v>
      </c>
      <c r="BF16" s="455">
        <f t="shared" si="105"/>
        <v>0</v>
      </c>
      <c r="BG16" s="455">
        <f t="shared" si="105"/>
        <v>0</v>
      </c>
      <c r="BH16" s="455">
        <f t="shared" si="105"/>
        <v>0</v>
      </c>
      <c r="BI16" s="455">
        <f t="shared" si="105"/>
        <v>0</v>
      </c>
      <c r="BJ16" s="455">
        <f t="shared" si="105"/>
        <v>0</v>
      </c>
      <c r="BK16" s="455">
        <f t="shared" si="105"/>
        <v>0</v>
      </c>
      <c r="BL16" s="455">
        <f t="shared" si="105"/>
        <v>0</v>
      </c>
      <c r="BM16" s="455">
        <f t="shared" si="105"/>
        <v>0</v>
      </c>
      <c r="BN16" s="455">
        <f t="shared" si="105"/>
        <v>0</v>
      </c>
      <c r="BO16" s="455">
        <f t="shared" si="105"/>
        <v>0</v>
      </c>
      <c r="BP16" s="455">
        <f t="shared" si="18"/>
        <v>0</v>
      </c>
      <c r="BQ16" s="455">
        <f t="shared" si="19"/>
        <v>0</v>
      </c>
      <c r="BR16" s="455">
        <f t="shared" si="20"/>
        <v>0</v>
      </c>
      <c r="BS16" s="455">
        <f t="shared" si="21"/>
        <v>0</v>
      </c>
      <c r="BT16" s="455">
        <f t="shared" si="22"/>
        <v>0</v>
      </c>
      <c r="BU16" s="455">
        <f t="shared" si="23"/>
        <v>0</v>
      </c>
      <c r="BV16" s="455">
        <f t="shared" si="24"/>
        <v>0</v>
      </c>
      <c r="BW16" s="455">
        <f t="shared" si="25"/>
        <v>0</v>
      </c>
      <c r="BX16" s="455">
        <f t="shared" si="26"/>
        <v>0</v>
      </c>
      <c r="BY16" s="455">
        <f t="shared" si="27"/>
        <v>0</v>
      </c>
      <c r="BZ16" s="455">
        <f t="shared" si="28"/>
        <v>0</v>
      </c>
      <c r="CA16" s="455">
        <f t="shared" si="29"/>
        <v>0</v>
      </c>
      <c r="CB16" s="455">
        <f t="shared" si="30"/>
        <v>0</v>
      </c>
      <c r="CC16" s="455">
        <f t="shared" si="31"/>
        <v>0</v>
      </c>
      <c r="CD16" s="455">
        <f t="shared" si="32"/>
        <v>0</v>
      </c>
      <c r="CE16" s="455">
        <f t="shared" si="33"/>
        <v>0</v>
      </c>
      <c r="CF16" s="455">
        <f t="shared" si="34"/>
        <v>0</v>
      </c>
      <c r="CG16" s="455">
        <f t="shared" si="35"/>
        <v>0</v>
      </c>
      <c r="CH16" s="455">
        <f t="shared" si="36"/>
        <v>0</v>
      </c>
      <c r="CI16" s="455">
        <f t="shared" si="37"/>
        <v>0</v>
      </c>
      <c r="CJ16" s="455">
        <f t="shared" si="38"/>
        <v>0</v>
      </c>
      <c r="CK16" s="455">
        <f t="shared" si="39"/>
        <v>0</v>
      </c>
      <c r="CL16" s="455">
        <f t="shared" si="40"/>
        <v>0</v>
      </c>
      <c r="CM16" s="455">
        <f t="shared" si="41"/>
        <v>0</v>
      </c>
      <c r="CN16" s="455">
        <f t="shared" si="42"/>
        <v>0</v>
      </c>
      <c r="CO16" s="455">
        <f t="shared" si="43"/>
        <v>0</v>
      </c>
      <c r="CP16" s="455">
        <f t="shared" si="44"/>
        <v>0</v>
      </c>
      <c r="CQ16" s="455">
        <f t="shared" si="45"/>
        <v>0</v>
      </c>
      <c r="CR16" s="455">
        <f t="shared" si="46"/>
        <v>0</v>
      </c>
      <c r="CS16" s="455">
        <f t="shared" si="47"/>
        <v>0</v>
      </c>
      <c r="CT16" s="455">
        <f t="shared" si="48"/>
        <v>0</v>
      </c>
      <c r="CU16" s="455">
        <f t="shared" si="49"/>
        <v>0</v>
      </c>
      <c r="CV16" s="455">
        <f t="shared" si="50"/>
        <v>0</v>
      </c>
      <c r="CW16" s="455">
        <f t="shared" si="51"/>
        <v>0</v>
      </c>
      <c r="CX16" s="455">
        <f t="shared" si="52"/>
        <v>0</v>
      </c>
      <c r="CY16" s="455">
        <f t="shared" si="53"/>
        <v>0</v>
      </c>
      <c r="CZ16" s="455">
        <f t="shared" si="54"/>
        <v>0</v>
      </c>
      <c r="DA16" s="455">
        <f t="shared" si="55"/>
        <v>0</v>
      </c>
      <c r="DB16" s="455">
        <f t="shared" si="56"/>
        <v>0</v>
      </c>
      <c r="DC16" s="455">
        <f t="shared" si="57"/>
        <v>0</v>
      </c>
      <c r="DD16" s="455">
        <f t="shared" si="58"/>
        <v>0</v>
      </c>
      <c r="DE16" s="455">
        <f t="shared" si="59"/>
        <v>0</v>
      </c>
      <c r="DF16" s="455">
        <f t="shared" si="60"/>
        <v>0</v>
      </c>
      <c r="DG16" s="455">
        <f t="shared" si="61"/>
        <v>0</v>
      </c>
      <c r="DH16" s="455">
        <f t="shared" si="62"/>
        <v>0</v>
      </c>
      <c r="DI16" s="455">
        <f t="shared" si="63"/>
        <v>0</v>
      </c>
      <c r="DJ16" s="455">
        <f t="shared" si="64"/>
        <v>0</v>
      </c>
      <c r="DK16" s="455">
        <f t="shared" si="65"/>
        <v>0</v>
      </c>
      <c r="DL16" s="455">
        <f t="shared" si="66"/>
        <v>0</v>
      </c>
      <c r="DM16" s="455">
        <f t="shared" si="67"/>
        <v>0</v>
      </c>
      <c r="DN16" s="455">
        <f t="shared" si="68"/>
        <v>0</v>
      </c>
      <c r="DO16" s="455">
        <f t="shared" si="69"/>
        <v>0</v>
      </c>
      <c r="DP16" s="455">
        <f t="shared" si="70"/>
        <v>0</v>
      </c>
      <c r="DQ16" s="455">
        <f t="shared" si="71"/>
        <v>0</v>
      </c>
      <c r="DR16" s="455">
        <f t="shared" si="72"/>
        <v>0</v>
      </c>
      <c r="DS16" s="455">
        <f t="shared" si="73"/>
        <v>0</v>
      </c>
      <c r="DT16" s="455">
        <f t="shared" si="74"/>
        <v>0</v>
      </c>
      <c r="DU16" s="455">
        <f t="shared" si="75"/>
        <v>0</v>
      </c>
      <c r="DV16" s="455">
        <f t="shared" si="76"/>
        <v>0</v>
      </c>
      <c r="DW16" s="455">
        <f t="shared" si="77"/>
        <v>0</v>
      </c>
      <c r="DX16" s="455">
        <f t="shared" si="78"/>
        <v>0</v>
      </c>
      <c r="DY16" s="455">
        <f t="shared" si="79"/>
        <v>0</v>
      </c>
      <c r="DZ16" s="455">
        <f t="shared" si="80"/>
        <v>0</v>
      </c>
      <c r="EA16" s="455">
        <f t="shared" si="81"/>
        <v>0</v>
      </c>
      <c r="EB16" s="455">
        <f t="shared" si="82"/>
        <v>0</v>
      </c>
      <c r="EC16" s="455">
        <f t="shared" si="83"/>
        <v>0</v>
      </c>
      <c r="ED16" s="455">
        <f t="shared" si="84"/>
        <v>0</v>
      </c>
      <c r="EE16" s="455">
        <f t="shared" si="85"/>
        <v>0</v>
      </c>
      <c r="EF16" s="455">
        <f t="shared" si="86"/>
        <v>0</v>
      </c>
      <c r="EG16" s="455">
        <f t="shared" si="87"/>
        <v>0</v>
      </c>
      <c r="EH16" s="455">
        <f t="shared" si="88"/>
        <v>0</v>
      </c>
      <c r="EI16" s="455">
        <f t="shared" si="89"/>
        <v>0</v>
      </c>
      <c r="EJ16" s="455">
        <f t="shared" si="90"/>
        <v>0</v>
      </c>
      <c r="EK16" s="455">
        <f t="shared" si="91"/>
        <v>0</v>
      </c>
      <c r="EL16" s="455">
        <f t="shared" si="92"/>
        <v>0</v>
      </c>
      <c r="EM16" s="455">
        <f t="shared" si="93"/>
        <v>0</v>
      </c>
      <c r="EN16" s="455">
        <f t="shared" si="94"/>
        <v>0</v>
      </c>
      <c r="EO16" s="455">
        <f t="shared" si="95"/>
        <v>0</v>
      </c>
      <c r="EP16" s="455">
        <f t="shared" si="96"/>
        <v>0</v>
      </c>
      <c r="EQ16" s="455">
        <f t="shared" si="97"/>
        <v>0</v>
      </c>
      <c r="ER16" s="455">
        <f t="shared" si="98"/>
        <v>0</v>
      </c>
      <c r="ES16" s="455">
        <f t="shared" si="99"/>
        <v>0</v>
      </c>
      <c r="ET16" s="455">
        <f t="shared" si="100"/>
        <v>0</v>
      </c>
      <c r="EU16" s="455">
        <f t="shared" si="101"/>
        <v>0</v>
      </c>
    </row>
    <row r="17" spans="2:151" x14ac:dyDescent="0.25">
      <c r="B17" s="466"/>
      <c r="C17" s="490" t="s">
        <v>97</v>
      </c>
      <c r="D17" s="12">
        <v>10</v>
      </c>
      <c r="E17" s="467">
        <v>4</v>
      </c>
      <c r="F17" s="461"/>
      <c r="G17" s="438">
        <f t="shared" si="102"/>
        <v>0</v>
      </c>
      <c r="H17" s="535">
        <f t="shared" si="8"/>
        <v>0</v>
      </c>
      <c r="I17" s="460"/>
      <c r="J17" s="440">
        <f t="shared" si="9"/>
        <v>0</v>
      </c>
      <c r="K17" s="461"/>
      <c r="L17" s="438">
        <f t="shared" si="10"/>
        <v>0</v>
      </c>
      <c r="M17" s="520"/>
      <c r="N17" s="520"/>
      <c r="O17" s="441">
        <f t="shared" si="11"/>
        <v>0</v>
      </c>
      <c r="P17" s="440">
        <f t="shared" si="12"/>
        <v>0</v>
      </c>
      <c r="Q17" s="468" t="str">
        <f t="shared" si="13"/>
        <v/>
      </c>
      <c r="R17" s="409"/>
      <c r="S17" s="454" t="str">
        <f t="shared" si="0"/>
        <v>Desbrossadora</v>
      </c>
      <c r="T17" s="455">
        <f t="shared" si="14"/>
        <v>0</v>
      </c>
      <c r="U17" s="455">
        <f t="shared" ref="U17:BO17" si="106">IF(T17&lt;1,0,T17-($L17/12))</f>
        <v>0</v>
      </c>
      <c r="V17" s="455">
        <f t="shared" si="106"/>
        <v>0</v>
      </c>
      <c r="W17" s="455">
        <f t="shared" si="106"/>
        <v>0</v>
      </c>
      <c r="X17" s="455">
        <f t="shared" si="106"/>
        <v>0</v>
      </c>
      <c r="Y17" s="455">
        <f t="shared" si="106"/>
        <v>0</v>
      </c>
      <c r="Z17" s="455">
        <f t="shared" si="106"/>
        <v>0</v>
      </c>
      <c r="AA17" s="455">
        <f t="shared" si="106"/>
        <v>0</v>
      </c>
      <c r="AB17" s="455">
        <f t="shared" si="106"/>
        <v>0</v>
      </c>
      <c r="AC17" s="455">
        <f t="shared" si="106"/>
        <v>0</v>
      </c>
      <c r="AD17" s="455">
        <f t="shared" si="106"/>
        <v>0</v>
      </c>
      <c r="AE17" s="455">
        <f t="shared" si="106"/>
        <v>0</v>
      </c>
      <c r="AF17" s="455">
        <f t="shared" si="106"/>
        <v>0</v>
      </c>
      <c r="AG17" s="455">
        <f t="shared" si="106"/>
        <v>0</v>
      </c>
      <c r="AH17" s="455">
        <f t="shared" si="106"/>
        <v>0</v>
      </c>
      <c r="AI17" s="455">
        <f t="shared" si="106"/>
        <v>0</v>
      </c>
      <c r="AJ17" s="455">
        <f t="shared" si="106"/>
        <v>0</v>
      </c>
      <c r="AK17" s="455">
        <f t="shared" si="106"/>
        <v>0</v>
      </c>
      <c r="AL17" s="455">
        <f t="shared" si="106"/>
        <v>0</v>
      </c>
      <c r="AM17" s="455">
        <f t="shared" si="106"/>
        <v>0</v>
      </c>
      <c r="AN17" s="455">
        <f t="shared" si="106"/>
        <v>0</v>
      </c>
      <c r="AO17" s="455">
        <f t="shared" si="106"/>
        <v>0</v>
      </c>
      <c r="AP17" s="455">
        <f t="shared" si="106"/>
        <v>0</v>
      </c>
      <c r="AQ17" s="455">
        <f t="shared" si="106"/>
        <v>0</v>
      </c>
      <c r="AR17" s="455">
        <f t="shared" si="106"/>
        <v>0</v>
      </c>
      <c r="AS17" s="455">
        <f t="shared" si="106"/>
        <v>0</v>
      </c>
      <c r="AT17" s="455">
        <f t="shared" si="106"/>
        <v>0</v>
      </c>
      <c r="AU17" s="455">
        <f t="shared" si="106"/>
        <v>0</v>
      </c>
      <c r="AV17" s="455">
        <f t="shared" si="106"/>
        <v>0</v>
      </c>
      <c r="AW17" s="455">
        <f t="shared" si="106"/>
        <v>0</v>
      </c>
      <c r="AX17" s="455">
        <f t="shared" si="106"/>
        <v>0</v>
      </c>
      <c r="AY17" s="455">
        <f t="shared" si="106"/>
        <v>0</v>
      </c>
      <c r="AZ17" s="455">
        <f t="shared" si="106"/>
        <v>0</v>
      </c>
      <c r="BA17" s="455">
        <f t="shared" si="106"/>
        <v>0</v>
      </c>
      <c r="BB17" s="455">
        <f t="shared" si="106"/>
        <v>0</v>
      </c>
      <c r="BC17" s="455">
        <f t="shared" si="106"/>
        <v>0</v>
      </c>
      <c r="BD17" s="455">
        <f t="shared" si="106"/>
        <v>0</v>
      </c>
      <c r="BE17" s="455">
        <f t="shared" si="106"/>
        <v>0</v>
      </c>
      <c r="BF17" s="455">
        <f t="shared" si="106"/>
        <v>0</v>
      </c>
      <c r="BG17" s="455">
        <f t="shared" si="106"/>
        <v>0</v>
      </c>
      <c r="BH17" s="455">
        <f t="shared" si="106"/>
        <v>0</v>
      </c>
      <c r="BI17" s="455">
        <f t="shared" si="106"/>
        <v>0</v>
      </c>
      <c r="BJ17" s="455">
        <f t="shared" si="106"/>
        <v>0</v>
      </c>
      <c r="BK17" s="455">
        <f t="shared" si="106"/>
        <v>0</v>
      </c>
      <c r="BL17" s="455">
        <f t="shared" si="106"/>
        <v>0</v>
      </c>
      <c r="BM17" s="455">
        <f t="shared" si="106"/>
        <v>0</v>
      </c>
      <c r="BN17" s="455">
        <f t="shared" si="106"/>
        <v>0</v>
      </c>
      <c r="BO17" s="455">
        <f t="shared" si="106"/>
        <v>0</v>
      </c>
      <c r="BP17" s="455">
        <f t="shared" si="18"/>
        <v>0</v>
      </c>
      <c r="BQ17" s="455">
        <f t="shared" si="19"/>
        <v>0</v>
      </c>
      <c r="BR17" s="455">
        <f t="shared" si="20"/>
        <v>0</v>
      </c>
      <c r="BS17" s="455">
        <f t="shared" si="21"/>
        <v>0</v>
      </c>
      <c r="BT17" s="455">
        <f t="shared" si="22"/>
        <v>0</v>
      </c>
      <c r="BU17" s="455">
        <f t="shared" si="23"/>
        <v>0</v>
      </c>
      <c r="BV17" s="455">
        <f t="shared" si="24"/>
        <v>0</v>
      </c>
      <c r="BW17" s="455">
        <f t="shared" si="25"/>
        <v>0</v>
      </c>
      <c r="BX17" s="455">
        <f t="shared" si="26"/>
        <v>0</v>
      </c>
      <c r="BY17" s="455">
        <f t="shared" si="27"/>
        <v>0</v>
      </c>
      <c r="BZ17" s="455">
        <f t="shared" si="28"/>
        <v>0</v>
      </c>
      <c r="CA17" s="455">
        <f t="shared" si="29"/>
        <v>0</v>
      </c>
      <c r="CB17" s="455">
        <f t="shared" si="30"/>
        <v>0</v>
      </c>
      <c r="CC17" s="455">
        <f t="shared" si="31"/>
        <v>0</v>
      </c>
      <c r="CD17" s="455">
        <f t="shared" si="32"/>
        <v>0</v>
      </c>
      <c r="CE17" s="455">
        <f t="shared" si="33"/>
        <v>0</v>
      </c>
      <c r="CF17" s="455">
        <f t="shared" si="34"/>
        <v>0</v>
      </c>
      <c r="CG17" s="455">
        <f t="shared" si="35"/>
        <v>0</v>
      </c>
      <c r="CH17" s="455">
        <f t="shared" si="36"/>
        <v>0</v>
      </c>
      <c r="CI17" s="455">
        <f t="shared" si="37"/>
        <v>0</v>
      </c>
      <c r="CJ17" s="455">
        <f t="shared" si="38"/>
        <v>0</v>
      </c>
      <c r="CK17" s="455">
        <f t="shared" si="39"/>
        <v>0</v>
      </c>
      <c r="CL17" s="455">
        <f t="shared" si="40"/>
        <v>0</v>
      </c>
      <c r="CM17" s="455">
        <f t="shared" si="41"/>
        <v>0</v>
      </c>
      <c r="CN17" s="455">
        <f t="shared" si="42"/>
        <v>0</v>
      </c>
      <c r="CO17" s="455">
        <f t="shared" si="43"/>
        <v>0</v>
      </c>
      <c r="CP17" s="455">
        <f t="shared" si="44"/>
        <v>0</v>
      </c>
      <c r="CQ17" s="455">
        <f t="shared" si="45"/>
        <v>0</v>
      </c>
      <c r="CR17" s="455">
        <f t="shared" si="46"/>
        <v>0</v>
      </c>
      <c r="CS17" s="455">
        <f t="shared" si="47"/>
        <v>0</v>
      </c>
      <c r="CT17" s="455">
        <f t="shared" si="48"/>
        <v>0</v>
      </c>
      <c r="CU17" s="455">
        <f t="shared" si="49"/>
        <v>0</v>
      </c>
      <c r="CV17" s="455">
        <f t="shared" si="50"/>
        <v>0</v>
      </c>
      <c r="CW17" s="455">
        <f t="shared" si="51"/>
        <v>0</v>
      </c>
      <c r="CX17" s="455">
        <f t="shared" si="52"/>
        <v>0</v>
      </c>
      <c r="CY17" s="455">
        <f t="shared" si="53"/>
        <v>0</v>
      </c>
      <c r="CZ17" s="455">
        <f t="shared" si="54"/>
        <v>0</v>
      </c>
      <c r="DA17" s="455">
        <f t="shared" si="55"/>
        <v>0</v>
      </c>
      <c r="DB17" s="455">
        <f t="shared" si="56"/>
        <v>0</v>
      </c>
      <c r="DC17" s="455">
        <f t="shared" si="57"/>
        <v>0</v>
      </c>
      <c r="DD17" s="455">
        <f t="shared" si="58"/>
        <v>0</v>
      </c>
      <c r="DE17" s="455">
        <f t="shared" si="59"/>
        <v>0</v>
      </c>
      <c r="DF17" s="455">
        <f t="shared" si="60"/>
        <v>0</v>
      </c>
      <c r="DG17" s="455">
        <f t="shared" si="61"/>
        <v>0</v>
      </c>
      <c r="DH17" s="455">
        <f t="shared" si="62"/>
        <v>0</v>
      </c>
      <c r="DI17" s="455">
        <f t="shared" si="63"/>
        <v>0</v>
      </c>
      <c r="DJ17" s="455">
        <f t="shared" si="64"/>
        <v>0</v>
      </c>
      <c r="DK17" s="455">
        <f t="shared" si="65"/>
        <v>0</v>
      </c>
      <c r="DL17" s="455">
        <f t="shared" si="66"/>
        <v>0</v>
      </c>
      <c r="DM17" s="455">
        <f t="shared" si="67"/>
        <v>0</v>
      </c>
      <c r="DN17" s="455">
        <f t="shared" si="68"/>
        <v>0</v>
      </c>
      <c r="DO17" s="455">
        <f t="shared" si="69"/>
        <v>0</v>
      </c>
      <c r="DP17" s="455">
        <f t="shared" si="70"/>
        <v>0</v>
      </c>
      <c r="DQ17" s="455">
        <f t="shared" si="71"/>
        <v>0</v>
      </c>
      <c r="DR17" s="455">
        <f t="shared" si="72"/>
        <v>0</v>
      </c>
      <c r="DS17" s="455">
        <f t="shared" si="73"/>
        <v>0</v>
      </c>
      <c r="DT17" s="455">
        <f t="shared" si="74"/>
        <v>0</v>
      </c>
      <c r="DU17" s="455">
        <f t="shared" si="75"/>
        <v>0</v>
      </c>
      <c r="DV17" s="455">
        <f t="shared" si="76"/>
        <v>0</v>
      </c>
      <c r="DW17" s="455">
        <f t="shared" si="77"/>
        <v>0</v>
      </c>
      <c r="DX17" s="455">
        <f t="shared" si="78"/>
        <v>0</v>
      </c>
      <c r="DY17" s="455">
        <f t="shared" si="79"/>
        <v>0</v>
      </c>
      <c r="DZ17" s="455">
        <f t="shared" si="80"/>
        <v>0</v>
      </c>
      <c r="EA17" s="455">
        <f t="shared" si="81"/>
        <v>0</v>
      </c>
      <c r="EB17" s="455">
        <f t="shared" si="82"/>
        <v>0</v>
      </c>
      <c r="EC17" s="455">
        <f t="shared" si="83"/>
        <v>0</v>
      </c>
      <c r="ED17" s="455">
        <f t="shared" si="84"/>
        <v>0</v>
      </c>
      <c r="EE17" s="455">
        <f t="shared" si="85"/>
        <v>0</v>
      </c>
      <c r="EF17" s="455">
        <f t="shared" si="86"/>
        <v>0</v>
      </c>
      <c r="EG17" s="455">
        <f t="shared" si="87"/>
        <v>0</v>
      </c>
      <c r="EH17" s="455">
        <f t="shared" si="88"/>
        <v>0</v>
      </c>
      <c r="EI17" s="455">
        <f t="shared" si="89"/>
        <v>0</v>
      </c>
      <c r="EJ17" s="455">
        <f t="shared" si="90"/>
        <v>0</v>
      </c>
      <c r="EK17" s="455">
        <f t="shared" si="91"/>
        <v>0</v>
      </c>
      <c r="EL17" s="455">
        <f t="shared" si="92"/>
        <v>0</v>
      </c>
      <c r="EM17" s="455">
        <f t="shared" si="93"/>
        <v>0</v>
      </c>
      <c r="EN17" s="455">
        <f t="shared" si="94"/>
        <v>0</v>
      </c>
      <c r="EO17" s="455">
        <f t="shared" si="95"/>
        <v>0</v>
      </c>
      <c r="EP17" s="455">
        <f t="shared" si="96"/>
        <v>0</v>
      </c>
      <c r="EQ17" s="455">
        <f t="shared" si="97"/>
        <v>0</v>
      </c>
      <c r="ER17" s="455">
        <f t="shared" si="98"/>
        <v>0</v>
      </c>
      <c r="ES17" s="455">
        <f t="shared" si="99"/>
        <v>0</v>
      </c>
      <c r="ET17" s="455">
        <f t="shared" si="100"/>
        <v>0</v>
      </c>
      <c r="EU17" s="455">
        <f t="shared" si="101"/>
        <v>0</v>
      </c>
    </row>
    <row r="18" spans="2:151" x14ac:dyDescent="0.25">
      <c r="B18" s="466"/>
      <c r="C18" s="490" t="s">
        <v>262</v>
      </c>
      <c r="D18" s="12">
        <v>4</v>
      </c>
      <c r="E18" s="467">
        <v>4</v>
      </c>
      <c r="F18" s="461"/>
      <c r="G18" s="438">
        <f t="shared" si="102"/>
        <v>0</v>
      </c>
      <c r="H18" s="535">
        <f t="shared" si="8"/>
        <v>0</v>
      </c>
      <c r="I18" s="460"/>
      <c r="J18" s="440">
        <f t="shared" si="9"/>
        <v>0</v>
      </c>
      <c r="K18" s="461"/>
      <c r="L18" s="438">
        <f t="shared" si="10"/>
        <v>0</v>
      </c>
      <c r="M18" s="520"/>
      <c r="N18" s="520"/>
      <c r="O18" s="441">
        <f t="shared" si="11"/>
        <v>0</v>
      </c>
      <c r="P18" s="440">
        <f t="shared" si="12"/>
        <v>0</v>
      </c>
      <c r="Q18" s="468" t="str">
        <f t="shared" si="13"/>
        <v/>
      </c>
      <c r="R18" s="409"/>
      <c r="S18" s="454" t="str">
        <f t="shared" si="0"/>
        <v>Tallatanques</v>
      </c>
      <c r="T18" s="455">
        <f t="shared" si="14"/>
        <v>0</v>
      </c>
      <c r="U18" s="455">
        <f t="shared" ref="U18:BO18" si="107">IF(T18&lt;1,0,T18-($L18/12))</f>
        <v>0</v>
      </c>
      <c r="V18" s="455">
        <f t="shared" si="107"/>
        <v>0</v>
      </c>
      <c r="W18" s="455">
        <f t="shared" si="107"/>
        <v>0</v>
      </c>
      <c r="X18" s="455">
        <f t="shared" si="107"/>
        <v>0</v>
      </c>
      <c r="Y18" s="455">
        <f t="shared" si="107"/>
        <v>0</v>
      </c>
      <c r="Z18" s="455">
        <f t="shared" si="107"/>
        <v>0</v>
      </c>
      <c r="AA18" s="455">
        <f t="shared" si="107"/>
        <v>0</v>
      </c>
      <c r="AB18" s="455">
        <f t="shared" si="107"/>
        <v>0</v>
      </c>
      <c r="AC18" s="455">
        <f t="shared" si="107"/>
        <v>0</v>
      </c>
      <c r="AD18" s="455">
        <f t="shared" si="107"/>
        <v>0</v>
      </c>
      <c r="AE18" s="455">
        <f t="shared" si="107"/>
        <v>0</v>
      </c>
      <c r="AF18" s="455">
        <f t="shared" si="107"/>
        <v>0</v>
      </c>
      <c r="AG18" s="455">
        <f t="shared" si="107"/>
        <v>0</v>
      </c>
      <c r="AH18" s="455">
        <f t="shared" si="107"/>
        <v>0</v>
      </c>
      <c r="AI18" s="455">
        <f t="shared" si="107"/>
        <v>0</v>
      </c>
      <c r="AJ18" s="455">
        <f t="shared" si="107"/>
        <v>0</v>
      </c>
      <c r="AK18" s="455">
        <f t="shared" si="107"/>
        <v>0</v>
      </c>
      <c r="AL18" s="455">
        <f t="shared" si="107"/>
        <v>0</v>
      </c>
      <c r="AM18" s="455">
        <f t="shared" si="107"/>
        <v>0</v>
      </c>
      <c r="AN18" s="455">
        <f t="shared" si="107"/>
        <v>0</v>
      </c>
      <c r="AO18" s="455">
        <f t="shared" si="107"/>
        <v>0</v>
      </c>
      <c r="AP18" s="455">
        <f t="shared" si="107"/>
        <v>0</v>
      </c>
      <c r="AQ18" s="455">
        <f t="shared" si="107"/>
        <v>0</v>
      </c>
      <c r="AR18" s="455">
        <f t="shared" si="107"/>
        <v>0</v>
      </c>
      <c r="AS18" s="455">
        <f t="shared" si="107"/>
        <v>0</v>
      </c>
      <c r="AT18" s="455">
        <f t="shared" si="107"/>
        <v>0</v>
      </c>
      <c r="AU18" s="455">
        <f t="shared" si="107"/>
        <v>0</v>
      </c>
      <c r="AV18" s="455">
        <f t="shared" si="107"/>
        <v>0</v>
      </c>
      <c r="AW18" s="455">
        <f t="shared" si="107"/>
        <v>0</v>
      </c>
      <c r="AX18" s="455">
        <f t="shared" si="107"/>
        <v>0</v>
      </c>
      <c r="AY18" s="455">
        <f t="shared" si="107"/>
        <v>0</v>
      </c>
      <c r="AZ18" s="455">
        <f t="shared" si="107"/>
        <v>0</v>
      </c>
      <c r="BA18" s="455">
        <f t="shared" si="107"/>
        <v>0</v>
      </c>
      <c r="BB18" s="455">
        <f t="shared" si="107"/>
        <v>0</v>
      </c>
      <c r="BC18" s="455">
        <f t="shared" si="107"/>
        <v>0</v>
      </c>
      <c r="BD18" s="455">
        <f t="shared" si="107"/>
        <v>0</v>
      </c>
      <c r="BE18" s="455">
        <f t="shared" si="107"/>
        <v>0</v>
      </c>
      <c r="BF18" s="455">
        <f t="shared" si="107"/>
        <v>0</v>
      </c>
      <c r="BG18" s="455">
        <f t="shared" si="107"/>
        <v>0</v>
      </c>
      <c r="BH18" s="455">
        <f t="shared" si="107"/>
        <v>0</v>
      </c>
      <c r="BI18" s="455">
        <f t="shared" si="107"/>
        <v>0</v>
      </c>
      <c r="BJ18" s="455">
        <f t="shared" si="107"/>
        <v>0</v>
      </c>
      <c r="BK18" s="455">
        <f t="shared" si="107"/>
        <v>0</v>
      </c>
      <c r="BL18" s="455">
        <f t="shared" si="107"/>
        <v>0</v>
      </c>
      <c r="BM18" s="455">
        <f t="shared" si="107"/>
        <v>0</v>
      </c>
      <c r="BN18" s="455">
        <f t="shared" si="107"/>
        <v>0</v>
      </c>
      <c r="BO18" s="455">
        <f t="shared" si="107"/>
        <v>0</v>
      </c>
      <c r="BP18" s="455">
        <f t="shared" si="18"/>
        <v>0</v>
      </c>
      <c r="BQ18" s="455">
        <f t="shared" si="19"/>
        <v>0</v>
      </c>
      <c r="BR18" s="455">
        <f t="shared" si="20"/>
        <v>0</v>
      </c>
      <c r="BS18" s="455">
        <f t="shared" si="21"/>
        <v>0</v>
      </c>
      <c r="BT18" s="455">
        <f t="shared" si="22"/>
        <v>0</v>
      </c>
      <c r="BU18" s="455">
        <f t="shared" si="23"/>
        <v>0</v>
      </c>
      <c r="BV18" s="455">
        <f t="shared" si="24"/>
        <v>0</v>
      </c>
      <c r="BW18" s="455">
        <f t="shared" si="25"/>
        <v>0</v>
      </c>
      <c r="BX18" s="455">
        <f t="shared" si="26"/>
        <v>0</v>
      </c>
      <c r="BY18" s="455">
        <f t="shared" si="27"/>
        <v>0</v>
      </c>
      <c r="BZ18" s="455">
        <f t="shared" si="28"/>
        <v>0</v>
      </c>
      <c r="CA18" s="455">
        <f t="shared" si="29"/>
        <v>0</v>
      </c>
      <c r="CB18" s="455">
        <f t="shared" si="30"/>
        <v>0</v>
      </c>
      <c r="CC18" s="455">
        <f t="shared" si="31"/>
        <v>0</v>
      </c>
      <c r="CD18" s="455">
        <f t="shared" si="32"/>
        <v>0</v>
      </c>
      <c r="CE18" s="455">
        <f t="shared" si="33"/>
        <v>0</v>
      </c>
      <c r="CF18" s="455">
        <f t="shared" si="34"/>
        <v>0</v>
      </c>
      <c r="CG18" s="455">
        <f t="shared" si="35"/>
        <v>0</v>
      </c>
      <c r="CH18" s="455">
        <f t="shared" si="36"/>
        <v>0</v>
      </c>
      <c r="CI18" s="455">
        <f t="shared" si="37"/>
        <v>0</v>
      </c>
      <c r="CJ18" s="455">
        <f t="shared" si="38"/>
        <v>0</v>
      </c>
      <c r="CK18" s="455">
        <f t="shared" si="39"/>
        <v>0</v>
      </c>
      <c r="CL18" s="455">
        <f t="shared" si="40"/>
        <v>0</v>
      </c>
      <c r="CM18" s="455">
        <f t="shared" si="41"/>
        <v>0</v>
      </c>
      <c r="CN18" s="455">
        <f t="shared" si="42"/>
        <v>0</v>
      </c>
      <c r="CO18" s="455">
        <f t="shared" si="43"/>
        <v>0</v>
      </c>
      <c r="CP18" s="455">
        <f t="shared" si="44"/>
        <v>0</v>
      </c>
      <c r="CQ18" s="455">
        <f t="shared" si="45"/>
        <v>0</v>
      </c>
      <c r="CR18" s="455">
        <f t="shared" si="46"/>
        <v>0</v>
      </c>
      <c r="CS18" s="455">
        <f t="shared" si="47"/>
        <v>0</v>
      </c>
      <c r="CT18" s="455">
        <f t="shared" si="48"/>
        <v>0</v>
      </c>
      <c r="CU18" s="455">
        <f t="shared" si="49"/>
        <v>0</v>
      </c>
      <c r="CV18" s="455">
        <f t="shared" si="50"/>
        <v>0</v>
      </c>
      <c r="CW18" s="455">
        <f t="shared" si="51"/>
        <v>0</v>
      </c>
      <c r="CX18" s="455">
        <f t="shared" si="52"/>
        <v>0</v>
      </c>
      <c r="CY18" s="455">
        <f t="shared" si="53"/>
        <v>0</v>
      </c>
      <c r="CZ18" s="455">
        <f t="shared" si="54"/>
        <v>0</v>
      </c>
      <c r="DA18" s="455">
        <f t="shared" si="55"/>
        <v>0</v>
      </c>
      <c r="DB18" s="455">
        <f t="shared" si="56"/>
        <v>0</v>
      </c>
      <c r="DC18" s="455">
        <f t="shared" si="57"/>
        <v>0</v>
      </c>
      <c r="DD18" s="455">
        <f t="shared" si="58"/>
        <v>0</v>
      </c>
      <c r="DE18" s="455">
        <f t="shared" si="59"/>
        <v>0</v>
      </c>
      <c r="DF18" s="455">
        <f t="shared" si="60"/>
        <v>0</v>
      </c>
      <c r="DG18" s="455">
        <f t="shared" si="61"/>
        <v>0</v>
      </c>
      <c r="DH18" s="455">
        <f t="shared" si="62"/>
        <v>0</v>
      </c>
      <c r="DI18" s="455">
        <f t="shared" si="63"/>
        <v>0</v>
      </c>
      <c r="DJ18" s="455">
        <f t="shared" si="64"/>
        <v>0</v>
      </c>
      <c r="DK18" s="455">
        <f t="shared" si="65"/>
        <v>0</v>
      </c>
      <c r="DL18" s="455">
        <f t="shared" si="66"/>
        <v>0</v>
      </c>
      <c r="DM18" s="455">
        <f t="shared" si="67"/>
        <v>0</v>
      </c>
      <c r="DN18" s="455">
        <f t="shared" si="68"/>
        <v>0</v>
      </c>
      <c r="DO18" s="455">
        <f t="shared" si="69"/>
        <v>0</v>
      </c>
      <c r="DP18" s="455">
        <f t="shared" si="70"/>
        <v>0</v>
      </c>
      <c r="DQ18" s="455">
        <f t="shared" si="71"/>
        <v>0</v>
      </c>
      <c r="DR18" s="455">
        <f t="shared" si="72"/>
        <v>0</v>
      </c>
      <c r="DS18" s="455">
        <f t="shared" si="73"/>
        <v>0</v>
      </c>
      <c r="DT18" s="455">
        <f t="shared" si="74"/>
        <v>0</v>
      </c>
      <c r="DU18" s="455">
        <f t="shared" si="75"/>
        <v>0</v>
      </c>
      <c r="DV18" s="455">
        <f t="shared" si="76"/>
        <v>0</v>
      </c>
      <c r="DW18" s="455">
        <f t="shared" si="77"/>
        <v>0</v>
      </c>
      <c r="DX18" s="455">
        <f t="shared" si="78"/>
        <v>0</v>
      </c>
      <c r="DY18" s="455">
        <f t="shared" si="79"/>
        <v>0</v>
      </c>
      <c r="DZ18" s="455">
        <f t="shared" si="80"/>
        <v>0</v>
      </c>
      <c r="EA18" s="455">
        <f t="shared" si="81"/>
        <v>0</v>
      </c>
      <c r="EB18" s="455">
        <f t="shared" si="82"/>
        <v>0</v>
      </c>
      <c r="EC18" s="455">
        <f t="shared" si="83"/>
        <v>0</v>
      </c>
      <c r="ED18" s="455">
        <f t="shared" si="84"/>
        <v>0</v>
      </c>
      <c r="EE18" s="455">
        <f t="shared" si="85"/>
        <v>0</v>
      </c>
      <c r="EF18" s="455">
        <f t="shared" si="86"/>
        <v>0</v>
      </c>
      <c r="EG18" s="455">
        <f t="shared" si="87"/>
        <v>0</v>
      </c>
      <c r="EH18" s="455">
        <f t="shared" si="88"/>
        <v>0</v>
      </c>
      <c r="EI18" s="455">
        <f t="shared" si="89"/>
        <v>0</v>
      </c>
      <c r="EJ18" s="455">
        <f t="shared" si="90"/>
        <v>0</v>
      </c>
      <c r="EK18" s="455">
        <f t="shared" si="91"/>
        <v>0</v>
      </c>
      <c r="EL18" s="455">
        <f t="shared" si="92"/>
        <v>0</v>
      </c>
      <c r="EM18" s="455">
        <f t="shared" si="93"/>
        <v>0</v>
      </c>
      <c r="EN18" s="455">
        <f t="shared" si="94"/>
        <v>0</v>
      </c>
      <c r="EO18" s="455">
        <f t="shared" si="95"/>
        <v>0</v>
      </c>
      <c r="EP18" s="455">
        <f t="shared" si="96"/>
        <v>0</v>
      </c>
      <c r="EQ18" s="455">
        <f t="shared" si="97"/>
        <v>0</v>
      </c>
      <c r="ER18" s="455">
        <f t="shared" si="98"/>
        <v>0</v>
      </c>
      <c r="ES18" s="455">
        <f t="shared" si="99"/>
        <v>0</v>
      </c>
      <c r="ET18" s="455">
        <f t="shared" si="100"/>
        <v>0</v>
      </c>
      <c r="EU18" s="455">
        <f t="shared" si="101"/>
        <v>0</v>
      </c>
    </row>
    <row r="19" spans="2:151" x14ac:dyDescent="0.25">
      <c r="B19" s="466"/>
      <c r="C19" s="490" t="s">
        <v>273</v>
      </c>
      <c r="D19" s="12">
        <v>1</v>
      </c>
      <c r="E19" s="467">
        <v>4</v>
      </c>
      <c r="F19" s="461"/>
      <c r="G19" s="438">
        <f t="shared" si="102"/>
        <v>0</v>
      </c>
      <c r="H19" s="535">
        <f t="shared" si="8"/>
        <v>0</v>
      </c>
      <c r="I19" s="460"/>
      <c r="J19" s="440">
        <f t="shared" si="9"/>
        <v>0</v>
      </c>
      <c r="K19" s="461"/>
      <c r="L19" s="438">
        <f t="shared" si="10"/>
        <v>0</v>
      </c>
      <c r="M19" s="520"/>
      <c r="N19" s="520"/>
      <c r="O19" s="441">
        <f t="shared" si="11"/>
        <v>0</v>
      </c>
      <c r="P19" s="440">
        <f t="shared" si="12"/>
        <v>0</v>
      </c>
      <c r="Q19" s="468" t="str">
        <f t="shared" si="13"/>
        <v/>
      </c>
      <c r="R19" s="409"/>
      <c r="S19" s="454" t="str">
        <f t="shared" si="0"/>
        <v>Tallatanques telescopic</v>
      </c>
      <c r="T19" s="455">
        <f t="shared" si="14"/>
        <v>0</v>
      </c>
      <c r="U19" s="455">
        <f t="shared" ref="U19:BO19" si="108">IF(T19&lt;1,0,T19-($L19/12))</f>
        <v>0</v>
      </c>
      <c r="V19" s="455">
        <f t="shared" si="108"/>
        <v>0</v>
      </c>
      <c r="W19" s="455">
        <f t="shared" si="108"/>
        <v>0</v>
      </c>
      <c r="X19" s="455">
        <f t="shared" si="108"/>
        <v>0</v>
      </c>
      <c r="Y19" s="455">
        <f t="shared" si="108"/>
        <v>0</v>
      </c>
      <c r="Z19" s="455">
        <f t="shared" si="108"/>
        <v>0</v>
      </c>
      <c r="AA19" s="455">
        <f t="shared" si="108"/>
        <v>0</v>
      </c>
      <c r="AB19" s="455">
        <f t="shared" si="108"/>
        <v>0</v>
      </c>
      <c r="AC19" s="455">
        <f t="shared" si="108"/>
        <v>0</v>
      </c>
      <c r="AD19" s="455">
        <f t="shared" si="108"/>
        <v>0</v>
      </c>
      <c r="AE19" s="455">
        <f t="shared" si="108"/>
        <v>0</v>
      </c>
      <c r="AF19" s="455">
        <f t="shared" si="108"/>
        <v>0</v>
      </c>
      <c r="AG19" s="455">
        <f t="shared" si="108"/>
        <v>0</v>
      </c>
      <c r="AH19" s="455">
        <f t="shared" si="108"/>
        <v>0</v>
      </c>
      <c r="AI19" s="455">
        <f t="shared" si="108"/>
        <v>0</v>
      </c>
      <c r="AJ19" s="455">
        <f t="shared" si="108"/>
        <v>0</v>
      </c>
      <c r="AK19" s="455">
        <f t="shared" si="108"/>
        <v>0</v>
      </c>
      <c r="AL19" s="455">
        <f t="shared" si="108"/>
        <v>0</v>
      </c>
      <c r="AM19" s="455">
        <f t="shared" si="108"/>
        <v>0</v>
      </c>
      <c r="AN19" s="455">
        <f t="shared" si="108"/>
        <v>0</v>
      </c>
      <c r="AO19" s="455">
        <f t="shared" si="108"/>
        <v>0</v>
      </c>
      <c r="AP19" s="455">
        <f t="shared" si="108"/>
        <v>0</v>
      </c>
      <c r="AQ19" s="455">
        <f t="shared" si="108"/>
        <v>0</v>
      </c>
      <c r="AR19" s="455">
        <f t="shared" si="108"/>
        <v>0</v>
      </c>
      <c r="AS19" s="455">
        <f t="shared" si="108"/>
        <v>0</v>
      </c>
      <c r="AT19" s="455">
        <f t="shared" si="108"/>
        <v>0</v>
      </c>
      <c r="AU19" s="455">
        <f t="shared" si="108"/>
        <v>0</v>
      </c>
      <c r="AV19" s="455">
        <f t="shared" si="108"/>
        <v>0</v>
      </c>
      <c r="AW19" s="455">
        <f t="shared" si="108"/>
        <v>0</v>
      </c>
      <c r="AX19" s="455">
        <f t="shared" si="108"/>
        <v>0</v>
      </c>
      <c r="AY19" s="455">
        <f t="shared" si="108"/>
        <v>0</v>
      </c>
      <c r="AZ19" s="455">
        <f t="shared" si="108"/>
        <v>0</v>
      </c>
      <c r="BA19" s="455">
        <f t="shared" si="108"/>
        <v>0</v>
      </c>
      <c r="BB19" s="455">
        <f t="shared" si="108"/>
        <v>0</v>
      </c>
      <c r="BC19" s="455">
        <f t="shared" si="108"/>
        <v>0</v>
      </c>
      <c r="BD19" s="455">
        <f t="shared" si="108"/>
        <v>0</v>
      </c>
      <c r="BE19" s="455">
        <f t="shared" si="108"/>
        <v>0</v>
      </c>
      <c r="BF19" s="455">
        <f t="shared" si="108"/>
        <v>0</v>
      </c>
      <c r="BG19" s="455">
        <f t="shared" si="108"/>
        <v>0</v>
      </c>
      <c r="BH19" s="455">
        <f t="shared" si="108"/>
        <v>0</v>
      </c>
      <c r="BI19" s="455">
        <f t="shared" si="108"/>
        <v>0</v>
      </c>
      <c r="BJ19" s="455">
        <f t="shared" si="108"/>
        <v>0</v>
      </c>
      <c r="BK19" s="455">
        <f t="shared" si="108"/>
        <v>0</v>
      </c>
      <c r="BL19" s="455">
        <f t="shared" si="108"/>
        <v>0</v>
      </c>
      <c r="BM19" s="455">
        <f t="shared" si="108"/>
        <v>0</v>
      </c>
      <c r="BN19" s="455">
        <f t="shared" si="108"/>
        <v>0</v>
      </c>
      <c r="BO19" s="455">
        <f t="shared" si="108"/>
        <v>0</v>
      </c>
      <c r="BP19" s="455">
        <f t="shared" si="18"/>
        <v>0</v>
      </c>
      <c r="BQ19" s="455">
        <f t="shared" si="19"/>
        <v>0</v>
      </c>
      <c r="BR19" s="455">
        <f t="shared" si="20"/>
        <v>0</v>
      </c>
      <c r="BS19" s="455">
        <f t="shared" si="21"/>
        <v>0</v>
      </c>
      <c r="BT19" s="455">
        <f t="shared" si="22"/>
        <v>0</v>
      </c>
      <c r="BU19" s="455">
        <f t="shared" si="23"/>
        <v>0</v>
      </c>
      <c r="BV19" s="455">
        <f t="shared" si="24"/>
        <v>0</v>
      </c>
      <c r="BW19" s="455">
        <f t="shared" si="25"/>
        <v>0</v>
      </c>
      <c r="BX19" s="455">
        <f t="shared" si="26"/>
        <v>0</v>
      </c>
      <c r="BY19" s="455">
        <f t="shared" si="27"/>
        <v>0</v>
      </c>
      <c r="BZ19" s="455">
        <f t="shared" si="28"/>
        <v>0</v>
      </c>
      <c r="CA19" s="455">
        <f t="shared" si="29"/>
        <v>0</v>
      </c>
      <c r="CB19" s="455">
        <f t="shared" si="30"/>
        <v>0</v>
      </c>
      <c r="CC19" s="455">
        <f t="shared" si="31"/>
        <v>0</v>
      </c>
      <c r="CD19" s="455">
        <f t="shared" si="32"/>
        <v>0</v>
      </c>
      <c r="CE19" s="455">
        <f t="shared" si="33"/>
        <v>0</v>
      </c>
      <c r="CF19" s="455">
        <f t="shared" si="34"/>
        <v>0</v>
      </c>
      <c r="CG19" s="455">
        <f t="shared" si="35"/>
        <v>0</v>
      </c>
      <c r="CH19" s="455">
        <f t="shared" si="36"/>
        <v>0</v>
      </c>
      <c r="CI19" s="455">
        <f t="shared" si="37"/>
        <v>0</v>
      </c>
      <c r="CJ19" s="455">
        <f t="shared" si="38"/>
        <v>0</v>
      </c>
      <c r="CK19" s="455">
        <f t="shared" si="39"/>
        <v>0</v>
      </c>
      <c r="CL19" s="455">
        <f t="shared" si="40"/>
        <v>0</v>
      </c>
      <c r="CM19" s="455">
        <f t="shared" si="41"/>
        <v>0</v>
      </c>
      <c r="CN19" s="455">
        <f t="shared" si="42"/>
        <v>0</v>
      </c>
      <c r="CO19" s="455">
        <f t="shared" si="43"/>
        <v>0</v>
      </c>
      <c r="CP19" s="455">
        <f t="shared" si="44"/>
        <v>0</v>
      </c>
      <c r="CQ19" s="455">
        <f t="shared" si="45"/>
        <v>0</v>
      </c>
      <c r="CR19" s="455">
        <f t="shared" si="46"/>
        <v>0</v>
      </c>
      <c r="CS19" s="455">
        <f t="shared" si="47"/>
        <v>0</v>
      </c>
      <c r="CT19" s="455">
        <f t="shared" si="48"/>
        <v>0</v>
      </c>
      <c r="CU19" s="455">
        <f t="shared" si="49"/>
        <v>0</v>
      </c>
      <c r="CV19" s="455">
        <f t="shared" si="50"/>
        <v>0</v>
      </c>
      <c r="CW19" s="455">
        <f t="shared" si="51"/>
        <v>0</v>
      </c>
      <c r="CX19" s="455">
        <f t="shared" si="52"/>
        <v>0</v>
      </c>
      <c r="CY19" s="455">
        <f t="shared" si="53"/>
        <v>0</v>
      </c>
      <c r="CZ19" s="455">
        <f t="shared" si="54"/>
        <v>0</v>
      </c>
      <c r="DA19" s="455">
        <f t="shared" si="55"/>
        <v>0</v>
      </c>
      <c r="DB19" s="455">
        <f t="shared" si="56"/>
        <v>0</v>
      </c>
      <c r="DC19" s="455">
        <f t="shared" si="57"/>
        <v>0</v>
      </c>
      <c r="DD19" s="455">
        <f t="shared" si="58"/>
        <v>0</v>
      </c>
      <c r="DE19" s="455">
        <f t="shared" si="59"/>
        <v>0</v>
      </c>
      <c r="DF19" s="455">
        <f t="shared" si="60"/>
        <v>0</v>
      </c>
      <c r="DG19" s="455">
        <f t="shared" si="61"/>
        <v>0</v>
      </c>
      <c r="DH19" s="455">
        <f t="shared" si="62"/>
        <v>0</v>
      </c>
      <c r="DI19" s="455">
        <f t="shared" si="63"/>
        <v>0</v>
      </c>
      <c r="DJ19" s="455">
        <f t="shared" si="64"/>
        <v>0</v>
      </c>
      <c r="DK19" s="455">
        <f t="shared" si="65"/>
        <v>0</v>
      </c>
      <c r="DL19" s="455">
        <f t="shared" si="66"/>
        <v>0</v>
      </c>
      <c r="DM19" s="455">
        <f t="shared" si="67"/>
        <v>0</v>
      </c>
      <c r="DN19" s="455">
        <f t="shared" si="68"/>
        <v>0</v>
      </c>
      <c r="DO19" s="455">
        <f t="shared" si="69"/>
        <v>0</v>
      </c>
      <c r="DP19" s="455">
        <f t="shared" si="70"/>
        <v>0</v>
      </c>
      <c r="DQ19" s="455">
        <f t="shared" si="71"/>
        <v>0</v>
      </c>
      <c r="DR19" s="455">
        <f t="shared" si="72"/>
        <v>0</v>
      </c>
      <c r="DS19" s="455">
        <f t="shared" si="73"/>
        <v>0</v>
      </c>
      <c r="DT19" s="455">
        <f t="shared" si="74"/>
        <v>0</v>
      </c>
      <c r="DU19" s="455">
        <f t="shared" si="75"/>
        <v>0</v>
      </c>
      <c r="DV19" s="455">
        <f t="shared" si="76"/>
        <v>0</v>
      </c>
      <c r="DW19" s="455">
        <f t="shared" si="77"/>
        <v>0</v>
      </c>
      <c r="DX19" s="455">
        <f t="shared" si="78"/>
        <v>0</v>
      </c>
      <c r="DY19" s="455">
        <f t="shared" si="79"/>
        <v>0</v>
      </c>
      <c r="DZ19" s="455">
        <f t="shared" si="80"/>
        <v>0</v>
      </c>
      <c r="EA19" s="455">
        <f t="shared" si="81"/>
        <v>0</v>
      </c>
      <c r="EB19" s="455">
        <f t="shared" si="82"/>
        <v>0</v>
      </c>
      <c r="EC19" s="455">
        <f t="shared" si="83"/>
        <v>0</v>
      </c>
      <c r="ED19" s="455">
        <f t="shared" si="84"/>
        <v>0</v>
      </c>
      <c r="EE19" s="455">
        <f t="shared" si="85"/>
        <v>0</v>
      </c>
      <c r="EF19" s="455">
        <f t="shared" si="86"/>
        <v>0</v>
      </c>
      <c r="EG19" s="455">
        <f t="shared" si="87"/>
        <v>0</v>
      </c>
      <c r="EH19" s="455">
        <f t="shared" si="88"/>
        <v>0</v>
      </c>
      <c r="EI19" s="455">
        <f t="shared" si="89"/>
        <v>0</v>
      </c>
      <c r="EJ19" s="455">
        <f t="shared" si="90"/>
        <v>0</v>
      </c>
      <c r="EK19" s="455">
        <f t="shared" si="91"/>
        <v>0</v>
      </c>
      <c r="EL19" s="455">
        <f t="shared" si="92"/>
        <v>0</v>
      </c>
      <c r="EM19" s="455">
        <f t="shared" si="93"/>
        <v>0</v>
      </c>
      <c r="EN19" s="455">
        <f t="shared" si="94"/>
        <v>0</v>
      </c>
      <c r="EO19" s="455">
        <f t="shared" si="95"/>
        <v>0</v>
      </c>
      <c r="EP19" s="455">
        <f t="shared" si="96"/>
        <v>0</v>
      </c>
      <c r="EQ19" s="455">
        <f t="shared" si="97"/>
        <v>0</v>
      </c>
      <c r="ER19" s="455">
        <f t="shared" si="98"/>
        <v>0</v>
      </c>
      <c r="ES19" s="455">
        <f t="shared" si="99"/>
        <v>0</v>
      </c>
      <c r="ET19" s="455">
        <f t="shared" si="100"/>
        <v>0</v>
      </c>
      <c r="EU19" s="455">
        <f t="shared" si="101"/>
        <v>0</v>
      </c>
    </row>
    <row r="20" spans="2:151" x14ac:dyDescent="0.25">
      <c r="B20" s="466"/>
      <c r="C20" s="489" t="s">
        <v>265</v>
      </c>
      <c r="D20" s="12">
        <v>1</v>
      </c>
      <c r="E20" s="467">
        <v>4</v>
      </c>
      <c r="F20" s="461"/>
      <c r="G20" s="438">
        <f t="shared" si="102"/>
        <v>0</v>
      </c>
      <c r="H20" s="535">
        <f t="shared" si="8"/>
        <v>0</v>
      </c>
      <c r="I20" s="460"/>
      <c r="J20" s="440">
        <f t="shared" si="9"/>
        <v>0</v>
      </c>
      <c r="K20" s="461"/>
      <c r="L20" s="438">
        <f t="shared" si="10"/>
        <v>0</v>
      </c>
      <c r="M20" s="520"/>
      <c r="N20" s="520"/>
      <c r="O20" s="441">
        <f t="shared" si="11"/>
        <v>0</v>
      </c>
      <c r="P20" s="440">
        <f t="shared" si="12"/>
        <v>0</v>
      </c>
      <c r="Q20" s="468" t="str">
        <f t="shared" si="13"/>
        <v/>
      </c>
      <c r="R20" s="409"/>
      <c r="S20" s="454" t="str">
        <f t="shared" si="0"/>
        <v>Escarificador</v>
      </c>
      <c r="T20" s="455">
        <f t="shared" si="14"/>
        <v>0</v>
      </c>
      <c r="U20" s="455">
        <f t="shared" ref="U20:BO20" si="109">IF(T20&lt;1,0,T20-($L20/12))</f>
        <v>0</v>
      </c>
      <c r="V20" s="455">
        <f t="shared" si="109"/>
        <v>0</v>
      </c>
      <c r="W20" s="455">
        <f t="shared" si="109"/>
        <v>0</v>
      </c>
      <c r="X20" s="455">
        <f t="shared" si="109"/>
        <v>0</v>
      </c>
      <c r="Y20" s="455">
        <f t="shared" si="109"/>
        <v>0</v>
      </c>
      <c r="Z20" s="455">
        <f t="shared" si="109"/>
        <v>0</v>
      </c>
      <c r="AA20" s="455">
        <f t="shared" si="109"/>
        <v>0</v>
      </c>
      <c r="AB20" s="455">
        <f t="shared" si="109"/>
        <v>0</v>
      </c>
      <c r="AC20" s="455">
        <f t="shared" si="109"/>
        <v>0</v>
      </c>
      <c r="AD20" s="455">
        <f t="shared" si="109"/>
        <v>0</v>
      </c>
      <c r="AE20" s="455">
        <f t="shared" si="109"/>
        <v>0</v>
      </c>
      <c r="AF20" s="455">
        <f t="shared" si="109"/>
        <v>0</v>
      </c>
      <c r="AG20" s="455">
        <f t="shared" si="109"/>
        <v>0</v>
      </c>
      <c r="AH20" s="455">
        <f t="shared" si="109"/>
        <v>0</v>
      </c>
      <c r="AI20" s="455">
        <f t="shared" si="109"/>
        <v>0</v>
      </c>
      <c r="AJ20" s="455">
        <f t="shared" si="109"/>
        <v>0</v>
      </c>
      <c r="AK20" s="455">
        <f t="shared" si="109"/>
        <v>0</v>
      </c>
      <c r="AL20" s="455">
        <f t="shared" si="109"/>
        <v>0</v>
      </c>
      <c r="AM20" s="455">
        <f t="shared" si="109"/>
        <v>0</v>
      </c>
      <c r="AN20" s="455">
        <f t="shared" si="109"/>
        <v>0</v>
      </c>
      <c r="AO20" s="455">
        <f t="shared" si="109"/>
        <v>0</v>
      </c>
      <c r="AP20" s="455">
        <f t="shared" si="109"/>
        <v>0</v>
      </c>
      <c r="AQ20" s="455">
        <f t="shared" si="109"/>
        <v>0</v>
      </c>
      <c r="AR20" s="455">
        <f t="shared" si="109"/>
        <v>0</v>
      </c>
      <c r="AS20" s="455">
        <f t="shared" si="109"/>
        <v>0</v>
      </c>
      <c r="AT20" s="455">
        <f t="shared" si="109"/>
        <v>0</v>
      </c>
      <c r="AU20" s="455">
        <f t="shared" si="109"/>
        <v>0</v>
      </c>
      <c r="AV20" s="455">
        <f t="shared" si="109"/>
        <v>0</v>
      </c>
      <c r="AW20" s="455">
        <f t="shared" si="109"/>
        <v>0</v>
      </c>
      <c r="AX20" s="455">
        <f t="shared" si="109"/>
        <v>0</v>
      </c>
      <c r="AY20" s="455">
        <f t="shared" si="109"/>
        <v>0</v>
      </c>
      <c r="AZ20" s="455">
        <f t="shared" si="109"/>
        <v>0</v>
      </c>
      <c r="BA20" s="455">
        <f t="shared" si="109"/>
        <v>0</v>
      </c>
      <c r="BB20" s="455">
        <f t="shared" si="109"/>
        <v>0</v>
      </c>
      <c r="BC20" s="455">
        <f t="shared" si="109"/>
        <v>0</v>
      </c>
      <c r="BD20" s="455">
        <f t="shared" si="109"/>
        <v>0</v>
      </c>
      <c r="BE20" s="455">
        <f t="shared" si="109"/>
        <v>0</v>
      </c>
      <c r="BF20" s="455">
        <f t="shared" si="109"/>
        <v>0</v>
      </c>
      <c r="BG20" s="455">
        <f t="shared" si="109"/>
        <v>0</v>
      </c>
      <c r="BH20" s="455">
        <f t="shared" si="109"/>
        <v>0</v>
      </c>
      <c r="BI20" s="455">
        <f t="shared" si="109"/>
        <v>0</v>
      </c>
      <c r="BJ20" s="455">
        <f t="shared" si="109"/>
        <v>0</v>
      </c>
      <c r="BK20" s="455">
        <f t="shared" si="109"/>
        <v>0</v>
      </c>
      <c r="BL20" s="455">
        <f t="shared" si="109"/>
        <v>0</v>
      </c>
      <c r="BM20" s="455">
        <f t="shared" si="109"/>
        <v>0</v>
      </c>
      <c r="BN20" s="455">
        <f t="shared" si="109"/>
        <v>0</v>
      </c>
      <c r="BO20" s="455">
        <f t="shared" si="109"/>
        <v>0</v>
      </c>
      <c r="BP20" s="455">
        <f t="shared" si="18"/>
        <v>0</v>
      </c>
      <c r="BQ20" s="455">
        <f t="shared" si="19"/>
        <v>0</v>
      </c>
      <c r="BR20" s="455">
        <f t="shared" si="20"/>
        <v>0</v>
      </c>
      <c r="BS20" s="455">
        <f t="shared" si="21"/>
        <v>0</v>
      </c>
      <c r="BT20" s="455">
        <f t="shared" si="22"/>
        <v>0</v>
      </c>
      <c r="BU20" s="455">
        <f t="shared" si="23"/>
        <v>0</v>
      </c>
      <c r="BV20" s="455">
        <f t="shared" si="24"/>
        <v>0</v>
      </c>
      <c r="BW20" s="455">
        <f t="shared" si="25"/>
        <v>0</v>
      </c>
      <c r="BX20" s="455">
        <f t="shared" si="26"/>
        <v>0</v>
      </c>
      <c r="BY20" s="455">
        <f t="shared" si="27"/>
        <v>0</v>
      </c>
      <c r="BZ20" s="455">
        <f t="shared" si="28"/>
        <v>0</v>
      </c>
      <c r="CA20" s="455">
        <f t="shared" si="29"/>
        <v>0</v>
      </c>
      <c r="CB20" s="455">
        <f t="shared" si="30"/>
        <v>0</v>
      </c>
      <c r="CC20" s="455">
        <f t="shared" si="31"/>
        <v>0</v>
      </c>
      <c r="CD20" s="455">
        <f t="shared" si="32"/>
        <v>0</v>
      </c>
      <c r="CE20" s="455">
        <f t="shared" si="33"/>
        <v>0</v>
      </c>
      <c r="CF20" s="455">
        <f t="shared" si="34"/>
        <v>0</v>
      </c>
      <c r="CG20" s="455">
        <f t="shared" si="35"/>
        <v>0</v>
      </c>
      <c r="CH20" s="455">
        <f t="shared" si="36"/>
        <v>0</v>
      </c>
      <c r="CI20" s="455">
        <f t="shared" si="37"/>
        <v>0</v>
      </c>
      <c r="CJ20" s="455">
        <f t="shared" si="38"/>
        <v>0</v>
      </c>
      <c r="CK20" s="455">
        <f t="shared" si="39"/>
        <v>0</v>
      </c>
      <c r="CL20" s="455">
        <f t="shared" si="40"/>
        <v>0</v>
      </c>
      <c r="CM20" s="455">
        <f t="shared" si="41"/>
        <v>0</v>
      </c>
      <c r="CN20" s="455">
        <f t="shared" si="42"/>
        <v>0</v>
      </c>
      <c r="CO20" s="455">
        <f t="shared" si="43"/>
        <v>0</v>
      </c>
      <c r="CP20" s="455">
        <f t="shared" si="44"/>
        <v>0</v>
      </c>
      <c r="CQ20" s="455">
        <f t="shared" si="45"/>
        <v>0</v>
      </c>
      <c r="CR20" s="455">
        <f t="shared" si="46"/>
        <v>0</v>
      </c>
      <c r="CS20" s="455">
        <f t="shared" si="47"/>
        <v>0</v>
      </c>
      <c r="CT20" s="455">
        <f t="shared" si="48"/>
        <v>0</v>
      </c>
      <c r="CU20" s="455">
        <f t="shared" si="49"/>
        <v>0</v>
      </c>
      <c r="CV20" s="455">
        <f t="shared" si="50"/>
        <v>0</v>
      </c>
      <c r="CW20" s="455">
        <f t="shared" si="51"/>
        <v>0</v>
      </c>
      <c r="CX20" s="455">
        <f t="shared" si="52"/>
        <v>0</v>
      </c>
      <c r="CY20" s="455">
        <f t="shared" si="53"/>
        <v>0</v>
      </c>
      <c r="CZ20" s="455">
        <f t="shared" si="54"/>
        <v>0</v>
      </c>
      <c r="DA20" s="455">
        <f t="shared" si="55"/>
        <v>0</v>
      </c>
      <c r="DB20" s="455">
        <f t="shared" si="56"/>
        <v>0</v>
      </c>
      <c r="DC20" s="455">
        <f t="shared" si="57"/>
        <v>0</v>
      </c>
      <c r="DD20" s="455">
        <f t="shared" si="58"/>
        <v>0</v>
      </c>
      <c r="DE20" s="455">
        <f t="shared" si="59"/>
        <v>0</v>
      </c>
      <c r="DF20" s="455">
        <f t="shared" si="60"/>
        <v>0</v>
      </c>
      <c r="DG20" s="455">
        <f t="shared" si="61"/>
        <v>0</v>
      </c>
      <c r="DH20" s="455">
        <f t="shared" si="62"/>
        <v>0</v>
      </c>
      <c r="DI20" s="455">
        <f t="shared" si="63"/>
        <v>0</v>
      </c>
      <c r="DJ20" s="455">
        <f t="shared" si="64"/>
        <v>0</v>
      </c>
      <c r="DK20" s="455">
        <f t="shared" si="65"/>
        <v>0</v>
      </c>
      <c r="DL20" s="455">
        <f t="shared" si="66"/>
        <v>0</v>
      </c>
      <c r="DM20" s="455">
        <f t="shared" si="67"/>
        <v>0</v>
      </c>
      <c r="DN20" s="455">
        <f t="shared" si="68"/>
        <v>0</v>
      </c>
      <c r="DO20" s="455">
        <f t="shared" si="69"/>
        <v>0</v>
      </c>
      <c r="DP20" s="455">
        <f t="shared" si="70"/>
        <v>0</v>
      </c>
      <c r="DQ20" s="455">
        <f t="shared" si="71"/>
        <v>0</v>
      </c>
      <c r="DR20" s="455">
        <f t="shared" si="72"/>
        <v>0</v>
      </c>
      <c r="DS20" s="455">
        <f t="shared" si="73"/>
        <v>0</v>
      </c>
      <c r="DT20" s="455">
        <f t="shared" si="74"/>
        <v>0</v>
      </c>
      <c r="DU20" s="455">
        <f t="shared" si="75"/>
        <v>0</v>
      </c>
      <c r="DV20" s="455">
        <f t="shared" si="76"/>
        <v>0</v>
      </c>
      <c r="DW20" s="455">
        <f t="shared" si="77"/>
        <v>0</v>
      </c>
      <c r="DX20" s="455">
        <f t="shared" si="78"/>
        <v>0</v>
      </c>
      <c r="DY20" s="455">
        <f t="shared" si="79"/>
        <v>0</v>
      </c>
      <c r="DZ20" s="455">
        <f t="shared" si="80"/>
        <v>0</v>
      </c>
      <c r="EA20" s="455">
        <f t="shared" si="81"/>
        <v>0</v>
      </c>
      <c r="EB20" s="455">
        <f t="shared" si="82"/>
        <v>0</v>
      </c>
      <c r="EC20" s="455">
        <f t="shared" si="83"/>
        <v>0</v>
      </c>
      <c r="ED20" s="455">
        <f t="shared" si="84"/>
        <v>0</v>
      </c>
      <c r="EE20" s="455">
        <f t="shared" si="85"/>
        <v>0</v>
      </c>
      <c r="EF20" s="455">
        <f t="shared" si="86"/>
        <v>0</v>
      </c>
      <c r="EG20" s="455">
        <f t="shared" si="87"/>
        <v>0</v>
      </c>
      <c r="EH20" s="455">
        <f t="shared" si="88"/>
        <v>0</v>
      </c>
      <c r="EI20" s="455">
        <f t="shared" si="89"/>
        <v>0</v>
      </c>
      <c r="EJ20" s="455">
        <f t="shared" si="90"/>
        <v>0</v>
      </c>
      <c r="EK20" s="455">
        <f t="shared" si="91"/>
        <v>0</v>
      </c>
      <c r="EL20" s="455">
        <f t="shared" si="92"/>
        <v>0</v>
      </c>
      <c r="EM20" s="455">
        <f t="shared" si="93"/>
        <v>0</v>
      </c>
      <c r="EN20" s="455">
        <f t="shared" si="94"/>
        <v>0</v>
      </c>
      <c r="EO20" s="455">
        <f t="shared" si="95"/>
        <v>0</v>
      </c>
      <c r="EP20" s="455">
        <f t="shared" si="96"/>
        <v>0</v>
      </c>
      <c r="EQ20" s="455">
        <f t="shared" si="97"/>
        <v>0</v>
      </c>
      <c r="ER20" s="455">
        <f t="shared" si="98"/>
        <v>0</v>
      </c>
      <c r="ES20" s="455">
        <f t="shared" si="99"/>
        <v>0</v>
      </c>
      <c r="ET20" s="455">
        <f t="shared" si="100"/>
        <v>0</v>
      </c>
      <c r="EU20" s="455">
        <f t="shared" si="101"/>
        <v>0</v>
      </c>
    </row>
    <row r="21" spans="2:151" x14ac:dyDescent="0.25">
      <c r="B21" s="466"/>
      <c r="C21" s="490" t="s">
        <v>446</v>
      </c>
      <c r="D21" s="12">
        <v>1</v>
      </c>
      <c r="E21" s="467">
        <v>4</v>
      </c>
      <c r="F21" s="461"/>
      <c r="G21" s="438">
        <f t="shared" si="102"/>
        <v>0</v>
      </c>
      <c r="H21" s="535">
        <f t="shared" si="8"/>
        <v>0</v>
      </c>
      <c r="I21" s="460"/>
      <c r="J21" s="440">
        <f t="shared" si="9"/>
        <v>0</v>
      </c>
      <c r="K21" s="461"/>
      <c r="L21" s="438">
        <f t="shared" si="10"/>
        <v>0</v>
      </c>
      <c r="M21" s="520"/>
      <c r="N21" s="520"/>
      <c r="O21" s="441">
        <f t="shared" si="11"/>
        <v>0</v>
      </c>
      <c r="P21" s="440">
        <f t="shared" si="12"/>
        <v>0</v>
      </c>
      <c r="Q21" s="468" t="str">
        <f t="shared" si="13"/>
        <v/>
      </c>
      <c r="R21" s="409"/>
      <c r="S21" s="454" t="str">
        <f t="shared" si="0"/>
        <v>Carretó polvoritzacio</v>
      </c>
      <c r="T21" s="455">
        <f t="shared" si="14"/>
        <v>0</v>
      </c>
      <c r="U21" s="455">
        <f t="shared" ref="U21:BO21" si="110">IF(T21&lt;1,0,T21-($L21/12))</f>
        <v>0</v>
      </c>
      <c r="V21" s="455">
        <f t="shared" si="110"/>
        <v>0</v>
      </c>
      <c r="W21" s="455">
        <f t="shared" si="110"/>
        <v>0</v>
      </c>
      <c r="X21" s="455">
        <f t="shared" si="110"/>
        <v>0</v>
      </c>
      <c r="Y21" s="455">
        <f t="shared" si="110"/>
        <v>0</v>
      </c>
      <c r="Z21" s="455">
        <f t="shared" si="110"/>
        <v>0</v>
      </c>
      <c r="AA21" s="455">
        <f t="shared" si="110"/>
        <v>0</v>
      </c>
      <c r="AB21" s="455">
        <f t="shared" si="110"/>
        <v>0</v>
      </c>
      <c r="AC21" s="455">
        <f t="shared" si="110"/>
        <v>0</v>
      </c>
      <c r="AD21" s="455">
        <f t="shared" si="110"/>
        <v>0</v>
      </c>
      <c r="AE21" s="455">
        <f t="shared" si="110"/>
        <v>0</v>
      </c>
      <c r="AF21" s="455">
        <f t="shared" si="110"/>
        <v>0</v>
      </c>
      <c r="AG21" s="455">
        <f t="shared" si="110"/>
        <v>0</v>
      </c>
      <c r="AH21" s="455">
        <f t="shared" si="110"/>
        <v>0</v>
      </c>
      <c r="AI21" s="455">
        <f t="shared" si="110"/>
        <v>0</v>
      </c>
      <c r="AJ21" s="455">
        <f t="shared" si="110"/>
        <v>0</v>
      </c>
      <c r="AK21" s="455">
        <f t="shared" si="110"/>
        <v>0</v>
      </c>
      <c r="AL21" s="455">
        <f t="shared" si="110"/>
        <v>0</v>
      </c>
      <c r="AM21" s="455">
        <f t="shared" si="110"/>
        <v>0</v>
      </c>
      <c r="AN21" s="455">
        <f t="shared" si="110"/>
        <v>0</v>
      </c>
      <c r="AO21" s="455">
        <f t="shared" si="110"/>
        <v>0</v>
      </c>
      <c r="AP21" s="455">
        <f t="shared" si="110"/>
        <v>0</v>
      </c>
      <c r="AQ21" s="455">
        <f t="shared" si="110"/>
        <v>0</v>
      </c>
      <c r="AR21" s="455">
        <f t="shared" si="110"/>
        <v>0</v>
      </c>
      <c r="AS21" s="455">
        <f t="shared" si="110"/>
        <v>0</v>
      </c>
      <c r="AT21" s="455">
        <f t="shared" si="110"/>
        <v>0</v>
      </c>
      <c r="AU21" s="455">
        <f t="shared" si="110"/>
        <v>0</v>
      </c>
      <c r="AV21" s="455">
        <f t="shared" si="110"/>
        <v>0</v>
      </c>
      <c r="AW21" s="455">
        <f t="shared" si="110"/>
        <v>0</v>
      </c>
      <c r="AX21" s="455">
        <f t="shared" si="110"/>
        <v>0</v>
      </c>
      <c r="AY21" s="455">
        <f t="shared" si="110"/>
        <v>0</v>
      </c>
      <c r="AZ21" s="455">
        <f t="shared" si="110"/>
        <v>0</v>
      </c>
      <c r="BA21" s="455">
        <f t="shared" si="110"/>
        <v>0</v>
      </c>
      <c r="BB21" s="455">
        <f t="shared" si="110"/>
        <v>0</v>
      </c>
      <c r="BC21" s="455">
        <f t="shared" si="110"/>
        <v>0</v>
      </c>
      <c r="BD21" s="455">
        <f t="shared" si="110"/>
        <v>0</v>
      </c>
      <c r="BE21" s="455">
        <f t="shared" si="110"/>
        <v>0</v>
      </c>
      <c r="BF21" s="455">
        <f t="shared" si="110"/>
        <v>0</v>
      </c>
      <c r="BG21" s="455">
        <f t="shared" si="110"/>
        <v>0</v>
      </c>
      <c r="BH21" s="455">
        <f t="shared" si="110"/>
        <v>0</v>
      </c>
      <c r="BI21" s="455">
        <f t="shared" si="110"/>
        <v>0</v>
      </c>
      <c r="BJ21" s="455">
        <f t="shared" si="110"/>
        <v>0</v>
      </c>
      <c r="BK21" s="455">
        <f t="shared" si="110"/>
        <v>0</v>
      </c>
      <c r="BL21" s="455">
        <f t="shared" si="110"/>
        <v>0</v>
      </c>
      <c r="BM21" s="455">
        <f t="shared" si="110"/>
        <v>0</v>
      </c>
      <c r="BN21" s="455">
        <f t="shared" si="110"/>
        <v>0</v>
      </c>
      <c r="BO21" s="455">
        <f t="shared" si="110"/>
        <v>0</v>
      </c>
      <c r="BP21" s="455">
        <f t="shared" si="18"/>
        <v>0</v>
      </c>
      <c r="BQ21" s="455">
        <f t="shared" si="19"/>
        <v>0</v>
      </c>
      <c r="BR21" s="455">
        <f t="shared" si="20"/>
        <v>0</v>
      </c>
      <c r="BS21" s="455">
        <f t="shared" si="21"/>
        <v>0</v>
      </c>
      <c r="BT21" s="455">
        <f t="shared" si="22"/>
        <v>0</v>
      </c>
      <c r="BU21" s="455">
        <f t="shared" si="23"/>
        <v>0</v>
      </c>
      <c r="BV21" s="455">
        <f t="shared" si="24"/>
        <v>0</v>
      </c>
      <c r="BW21" s="455">
        <f t="shared" si="25"/>
        <v>0</v>
      </c>
      <c r="BX21" s="455">
        <f t="shared" si="26"/>
        <v>0</v>
      </c>
      <c r="BY21" s="455">
        <f t="shared" si="27"/>
        <v>0</v>
      </c>
      <c r="BZ21" s="455">
        <f t="shared" si="28"/>
        <v>0</v>
      </c>
      <c r="CA21" s="455">
        <f t="shared" si="29"/>
        <v>0</v>
      </c>
      <c r="CB21" s="455">
        <f t="shared" si="30"/>
        <v>0</v>
      </c>
      <c r="CC21" s="455">
        <f t="shared" si="31"/>
        <v>0</v>
      </c>
      <c r="CD21" s="455">
        <f t="shared" si="32"/>
        <v>0</v>
      </c>
      <c r="CE21" s="455">
        <f t="shared" si="33"/>
        <v>0</v>
      </c>
      <c r="CF21" s="455">
        <f t="shared" si="34"/>
        <v>0</v>
      </c>
      <c r="CG21" s="455">
        <f t="shared" si="35"/>
        <v>0</v>
      </c>
      <c r="CH21" s="455">
        <f t="shared" si="36"/>
        <v>0</v>
      </c>
      <c r="CI21" s="455">
        <f t="shared" si="37"/>
        <v>0</v>
      </c>
      <c r="CJ21" s="455">
        <f t="shared" si="38"/>
        <v>0</v>
      </c>
      <c r="CK21" s="455">
        <f t="shared" si="39"/>
        <v>0</v>
      </c>
      <c r="CL21" s="455">
        <f t="shared" si="40"/>
        <v>0</v>
      </c>
      <c r="CM21" s="455">
        <f t="shared" si="41"/>
        <v>0</v>
      </c>
      <c r="CN21" s="455">
        <f t="shared" si="42"/>
        <v>0</v>
      </c>
      <c r="CO21" s="455">
        <f t="shared" si="43"/>
        <v>0</v>
      </c>
      <c r="CP21" s="455">
        <f t="shared" si="44"/>
        <v>0</v>
      </c>
      <c r="CQ21" s="455">
        <f t="shared" si="45"/>
        <v>0</v>
      </c>
      <c r="CR21" s="455">
        <f t="shared" si="46"/>
        <v>0</v>
      </c>
      <c r="CS21" s="455">
        <f t="shared" si="47"/>
        <v>0</v>
      </c>
      <c r="CT21" s="455">
        <f t="shared" si="48"/>
        <v>0</v>
      </c>
      <c r="CU21" s="455">
        <f t="shared" si="49"/>
        <v>0</v>
      </c>
      <c r="CV21" s="455">
        <f t="shared" si="50"/>
        <v>0</v>
      </c>
      <c r="CW21" s="455">
        <f t="shared" si="51"/>
        <v>0</v>
      </c>
      <c r="CX21" s="455">
        <f t="shared" si="52"/>
        <v>0</v>
      </c>
      <c r="CY21" s="455">
        <f t="shared" si="53"/>
        <v>0</v>
      </c>
      <c r="CZ21" s="455">
        <f t="shared" si="54"/>
        <v>0</v>
      </c>
      <c r="DA21" s="455">
        <f t="shared" si="55"/>
        <v>0</v>
      </c>
      <c r="DB21" s="455">
        <f t="shared" si="56"/>
        <v>0</v>
      </c>
      <c r="DC21" s="455">
        <f t="shared" si="57"/>
        <v>0</v>
      </c>
      <c r="DD21" s="455">
        <f t="shared" si="58"/>
        <v>0</v>
      </c>
      <c r="DE21" s="455">
        <f t="shared" si="59"/>
        <v>0</v>
      </c>
      <c r="DF21" s="455">
        <f t="shared" si="60"/>
        <v>0</v>
      </c>
      <c r="DG21" s="455">
        <f t="shared" si="61"/>
        <v>0</v>
      </c>
      <c r="DH21" s="455">
        <f t="shared" si="62"/>
        <v>0</v>
      </c>
      <c r="DI21" s="455">
        <f t="shared" si="63"/>
        <v>0</v>
      </c>
      <c r="DJ21" s="455">
        <f t="shared" si="64"/>
        <v>0</v>
      </c>
      <c r="DK21" s="455">
        <f t="shared" si="65"/>
        <v>0</v>
      </c>
      <c r="DL21" s="455">
        <f t="shared" si="66"/>
        <v>0</v>
      </c>
      <c r="DM21" s="455">
        <f t="shared" si="67"/>
        <v>0</v>
      </c>
      <c r="DN21" s="455">
        <f t="shared" si="68"/>
        <v>0</v>
      </c>
      <c r="DO21" s="455">
        <f t="shared" si="69"/>
        <v>0</v>
      </c>
      <c r="DP21" s="455">
        <f t="shared" si="70"/>
        <v>0</v>
      </c>
      <c r="DQ21" s="455">
        <f t="shared" si="71"/>
        <v>0</v>
      </c>
      <c r="DR21" s="455">
        <f t="shared" si="72"/>
        <v>0</v>
      </c>
      <c r="DS21" s="455">
        <f t="shared" si="73"/>
        <v>0</v>
      </c>
      <c r="DT21" s="455">
        <f t="shared" si="74"/>
        <v>0</v>
      </c>
      <c r="DU21" s="455">
        <f t="shared" si="75"/>
        <v>0</v>
      </c>
      <c r="DV21" s="455">
        <f t="shared" si="76"/>
        <v>0</v>
      </c>
      <c r="DW21" s="455">
        <f t="shared" si="77"/>
        <v>0</v>
      </c>
      <c r="DX21" s="455">
        <f t="shared" si="78"/>
        <v>0</v>
      </c>
      <c r="DY21" s="455">
        <f t="shared" si="79"/>
        <v>0</v>
      </c>
      <c r="DZ21" s="455">
        <f t="shared" si="80"/>
        <v>0</v>
      </c>
      <c r="EA21" s="455">
        <f t="shared" si="81"/>
        <v>0</v>
      </c>
      <c r="EB21" s="455">
        <f t="shared" si="82"/>
        <v>0</v>
      </c>
      <c r="EC21" s="455">
        <f t="shared" si="83"/>
        <v>0</v>
      </c>
      <c r="ED21" s="455">
        <f t="shared" si="84"/>
        <v>0</v>
      </c>
      <c r="EE21" s="455">
        <f t="shared" si="85"/>
        <v>0</v>
      </c>
      <c r="EF21" s="455">
        <f t="shared" si="86"/>
        <v>0</v>
      </c>
      <c r="EG21" s="455">
        <f t="shared" si="87"/>
        <v>0</v>
      </c>
      <c r="EH21" s="455">
        <f t="shared" si="88"/>
        <v>0</v>
      </c>
      <c r="EI21" s="455">
        <f t="shared" si="89"/>
        <v>0</v>
      </c>
      <c r="EJ21" s="455">
        <f t="shared" si="90"/>
        <v>0</v>
      </c>
      <c r="EK21" s="455">
        <f t="shared" si="91"/>
        <v>0</v>
      </c>
      <c r="EL21" s="455">
        <f t="shared" si="92"/>
        <v>0</v>
      </c>
      <c r="EM21" s="455">
        <f t="shared" si="93"/>
        <v>0</v>
      </c>
      <c r="EN21" s="455">
        <f t="shared" si="94"/>
        <v>0</v>
      </c>
      <c r="EO21" s="455">
        <f t="shared" si="95"/>
        <v>0</v>
      </c>
      <c r="EP21" s="455">
        <f t="shared" si="96"/>
        <v>0</v>
      </c>
      <c r="EQ21" s="455">
        <f t="shared" si="97"/>
        <v>0</v>
      </c>
      <c r="ER21" s="455">
        <f t="shared" si="98"/>
        <v>0</v>
      </c>
      <c r="ES21" s="455">
        <f t="shared" si="99"/>
        <v>0</v>
      </c>
      <c r="ET21" s="455">
        <f t="shared" si="100"/>
        <v>0</v>
      </c>
      <c r="EU21" s="455">
        <f t="shared" si="101"/>
        <v>0</v>
      </c>
    </row>
    <row r="22" spans="2:151" x14ac:dyDescent="0.25">
      <c r="B22" s="466"/>
      <c r="C22" s="490" t="s">
        <v>259</v>
      </c>
      <c r="D22" s="12">
        <v>1</v>
      </c>
      <c r="E22" s="467">
        <v>4</v>
      </c>
      <c r="F22" s="461"/>
      <c r="G22" s="438">
        <f t="shared" si="102"/>
        <v>0</v>
      </c>
      <c r="H22" s="535">
        <f t="shared" si="8"/>
        <v>0</v>
      </c>
      <c r="I22" s="460"/>
      <c r="J22" s="440">
        <f t="shared" si="9"/>
        <v>0</v>
      </c>
      <c r="K22" s="461"/>
      <c r="L22" s="438">
        <f t="shared" si="10"/>
        <v>0</v>
      </c>
      <c r="M22" s="520"/>
      <c r="N22" s="520"/>
      <c r="O22" s="441">
        <f t="shared" si="11"/>
        <v>0</v>
      </c>
      <c r="P22" s="440">
        <f t="shared" si="12"/>
        <v>0</v>
      </c>
      <c r="Q22" s="468" t="str">
        <f t="shared" si="13"/>
        <v/>
      </c>
      <c r="R22" s="409"/>
      <c r="S22" s="454" t="str">
        <f t="shared" si="0"/>
        <v>Motoaixada</v>
      </c>
      <c r="T22" s="455">
        <f t="shared" si="14"/>
        <v>0</v>
      </c>
      <c r="U22" s="455">
        <f t="shared" ref="U22:BO22" si="111">IF(T22&lt;1,0,T22-($L22/12))</f>
        <v>0</v>
      </c>
      <c r="V22" s="455">
        <f t="shared" si="111"/>
        <v>0</v>
      </c>
      <c r="W22" s="455">
        <f t="shared" si="111"/>
        <v>0</v>
      </c>
      <c r="X22" s="455">
        <f t="shared" si="111"/>
        <v>0</v>
      </c>
      <c r="Y22" s="455">
        <f t="shared" si="111"/>
        <v>0</v>
      </c>
      <c r="Z22" s="455">
        <f t="shared" si="111"/>
        <v>0</v>
      </c>
      <c r="AA22" s="455">
        <f t="shared" si="111"/>
        <v>0</v>
      </c>
      <c r="AB22" s="455">
        <f t="shared" si="111"/>
        <v>0</v>
      </c>
      <c r="AC22" s="455">
        <f t="shared" si="111"/>
        <v>0</v>
      </c>
      <c r="AD22" s="455">
        <f t="shared" si="111"/>
        <v>0</v>
      </c>
      <c r="AE22" s="455">
        <f t="shared" si="111"/>
        <v>0</v>
      </c>
      <c r="AF22" s="455">
        <f t="shared" si="111"/>
        <v>0</v>
      </c>
      <c r="AG22" s="455">
        <f t="shared" si="111"/>
        <v>0</v>
      </c>
      <c r="AH22" s="455">
        <f t="shared" si="111"/>
        <v>0</v>
      </c>
      <c r="AI22" s="455">
        <f t="shared" si="111"/>
        <v>0</v>
      </c>
      <c r="AJ22" s="455">
        <f t="shared" si="111"/>
        <v>0</v>
      </c>
      <c r="AK22" s="455">
        <f t="shared" si="111"/>
        <v>0</v>
      </c>
      <c r="AL22" s="455">
        <f t="shared" si="111"/>
        <v>0</v>
      </c>
      <c r="AM22" s="455">
        <f t="shared" si="111"/>
        <v>0</v>
      </c>
      <c r="AN22" s="455">
        <f t="shared" si="111"/>
        <v>0</v>
      </c>
      <c r="AO22" s="455">
        <f t="shared" si="111"/>
        <v>0</v>
      </c>
      <c r="AP22" s="455">
        <f t="shared" si="111"/>
        <v>0</v>
      </c>
      <c r="AQ22" s="455">
        <f t="shared" si="111"/>
        <v>0</v>
      </c>
      <c r="AR22" s="455">
        <f t="shared" si="111"/>
        <v>0</v>
      </c>
      <c r="AS22" s="455">
        <f t="shared" si="111"/>
        <v>0</v>
      </c>
      <c r="AT22" s="455">
        <f t="shared" si="111"/>
        <v>0</v>
      </c>
      <c r="AU22" s="455">
        <f t="shared" si="111"/>
        <v>0</v>
      </c>
      <c r="AV22" s="455">
        <f t="shared" si="111"/>
        <v>0</v>
      </c>
      <c r="AW22" s="455">
        <f t="shared" si="111"/>
        <v>0</v>
      </c>
      <c r="AX22" s="455">
        <f t="shared" si="111"/>
        <v>0</v>
      </c>
      <c r="AY22" s="455">
        <f t="shared" si="111"/>
        <v>0</v>
      </c>
      <c r="AZ22" s="455">
        <f t="shared" si="111"/>
        <v>0</v>
      </c>
      <c r="BA22" s="455">
        <f t="shared" si="111"/>
        <v>0</v>
      </c>
      <c r="BB22" s="455">
        <f t="shared" si="111"/>
        <v>0</v>
      </c>
      <c r="BC22" s="455">
        <f t="shared" si="111"/>
        <v>0</v>
      </c>
      <c r="BD22" s="455">
        <f t="shared" si="111"/>
        <v>0</v>
      </c>
      <c r="BE22" s="455">
        <f t="shared" si="111"/>
        <v>0</v>
      </c>
      <c r="BF22" s="455">
        <f t="shared" si="111"/>
        <v>0</v>
      </c>
      <c r="BG22" s="455">
        <f t="shared" si="111"/>
        <v>0</v>
      </c>
      <c r="BH22" s="455">
        <f t="shared" si="111"/>
        <v>0</v>
      </c>
      <c r="BI22" s="455">
        <f t="shared" si="111"/>
        <v>0</v>
      </c>
      <c r="BJ22" s="455">
        <f t="shared" si="111"/>
        <v>0</v>
      </c>
      <c r="BK22" s="455">
        <f t="shared" si="111"/>
        <v>0</v>
      </c>
      <c r="BL22" s="455">
        <f t="shared" si="111"/>
        <v>0</v>
      </c>
      <c r="BM22" s="455">
        <f t="shared" si="111"/>
        <v>0</v>
      </c>
      <c r="BN22" s="455">
        <f t="shared" si="111"/>
        <v>0</v>
      </c>
      <c r="BO22" s="455">
        <f t="shared" si="111"/>
        <v>0</v>
      </c>
      <c r="BP22" s="455">
        <f t="shared" si="18"/>
        <v>0</v>
      </c>
      <c r="BQ22" s="455">
        <f t="shared" si="19"/>
        <v>0</v>
      </c>
      <c r="BR22" s="455">
        <f t="shared" si="20"/>
        <v>0</v>
      </c>
      <c r="BS22" s="455">
        <f t="shared" si="21"/>
        <v>0</v>
      </c>
      <c r="BT22" s="455">
        <f t="shared" si="22"/>
        <v>0</v>
      </c>
      <c r="BU22" s="455">
        <f t="shared" si="23"/>
        <v>0</v>
      </c>
      <c r="BV22" s="455">
        <f t="shared" si="24"/>
        <v>0</v>
      </c>
      <c r="BW22" s="455">
        <f t="shared" si="25"/>
        <v>0</v>
      </c>
      <c r="BX22" s="455">
        <f t="shared" si="26"/>
        <v>0</v>
      </c>
      <c r="BY22" s="455">
        <f t="shared" si="27"/>
        <v>0</v>
      </c>
      <c r="BZ22" s="455">
        <f t="shared" si="28"/>
        <v>0</v>
      </c>
      <c r="CA22" s="455">
        <f t="shared" si="29"/>
        <v>0</v>
      </c>
      <c r="CB22" s="455">
        <f t="shared" si="30"/>
        <v>0</v>
      </c>
      <c r="CC22" s="455">
        <f t="shared" si="31"/>
        <v>0</v>
      </c>
      <c r="CD22" s="455">
        <f t="shared" si="32"/>
        <v>0</v>
      </c>
      <c r="CE22" s="455">
        <f t="shared" si="33"/>
        <v>0</v>
      </c>
      <c r="CF22" s="455">
        <f t="shared" si="34"/>
        <v>0</v>
      </c>
      <c r="CG22" s="455">
        <f t="shared" si="35"/>
        <v>0</v>
      </c>
      <c r="CH22" s="455">
        <f t="shared" si="36"/>
        <v>0</v>
      </c>
      <c r="CI22" s="455">
        <f t="shared" si="37"/>
        <v>0</v>
      </c>
      <c r="CJ22" s="455">
        <f t="shared" si="38"/>
        <v>0</v>
      </c>
      <c r="CK22" s="455">
        <f t="shared" si="39"/>
        <v>0</v>
      </c>
      <c r="CL22" s="455">
        <f t="shared" si="40"/>
        <v>0</v>
      </c>
      <c r="CM22" s="455">
        <f t="shared" si="41"/>
        <v>0</v>
      </c>
      <c r="CN22" s="455">
        <f t="shared" si="42"/>
        <v>0</v>
      </c>
      <c r="CO22" s="455">
        <f t="shared" si="43"/>
        <v>0</v>
      </c>
      <c r="CP22" s="455">
        <f t="shared" si="44"/>
        <v>0</v>
      </c>
      <c r="CQ22" s="455">
        <f t="shared" si="45"/>
        <v>0</v>
      </c>
      <c r="CR22" s="455">
        <f t="shared" si="46"/>
        <v>0</v>
      </c>
      <c r="CS22" s="455">
        <f t="shared" si="47"/>
        <v>0</v>
      </c>
      <c r="CT22" s="455">
        <f t="shared" si="48"/>
        <v>0</v>
      </c>
      <c r="CU22" s="455">
        <f t="shared" si="49"/>
        <v>0</v>
      </c>
      <c r="CV22" s="455">
        <f t="shared" si="50"/>
        <v>0</v>
      </c>
      <c r="CW22" s="455">
        <f t="shared" si="51"/>
        <v>0</v>
      </c>
      <c r="CX22" s="455">
        <f t="shared" si="52"/>
        <v>0</v>
      </c>
      <c r="CY22" s="455">
        <f t="shared" si="53"/>
        <v>0</v>
      </c>
      <c r="CZ22" s="455">
        <f t="shared" si="54"/>
        <v>0</v>
      </c>
      <c r="DA22" s="455">
        <f t="shared" si="55"/>
        <v>0</v>
      </c>
      <c r="DB22" s="455">
        <f t="shared" si="56"/>
        <v>0</v>
      </c>
      <c r="DC22" s="455">
        <f t="shared" si="57"/>
        <v>0</v>
      </c>
      <c r="DD22" s="455">
        <f t="shared" si="58"/>
        <v>0</v>
      </c>
      <c r="DE22" s="455">
        <f t="shared" si="59"/>
        <v>0</v>
      </c>
      <c r="DF22" s="455">
        <f t="shared" si="60"/>
        <v>0</v>
      </c>
      <c r="DG22" s="455">
        <f t="shared" si="61"/>
        <v>0</v>
      </c>
      <c r="DH22" s="455">
        <f t="shared" si="62"/>
        <v>0</v>
      </c>
      <c r="DI22" s="455">
        <f t="shared" si="63"/>
        <v>0</v>
      </c>
      <c r="DJ22" s="455">
        <f t="shared" si="64"/>
        <v>0</v>
      </c>
      <c r="DK22" s="455">
        <f t="shared" si="65"/>
        <v>0</v>
      </c>
      <c r="DL22" s="455">
        <f t="shared" si="66"/>
        <v>0</v>
      </c>
      <c r="DM22" s="455">
        <f t="shared" si="67"/>
        <v>0</v>
      </c>
      <c r="DN22" s="455">
        <f t="shared" si="68"/>
        <v>0</v>
      </c>
      <c r="DO22" s="455">
        <f t="shared" si="69"/>
        <v>0</v>
      </c>
      <c r="DP22" s="455">
        <f t="shared" si="70"/>
        <v>0</v>
      </c>
      <c r="DQ22" s="455">
        <f t="shared" si="71"/>
        <v>0</v>
      </c>
      <c r="DR22" s="455">
        <f t="shared" si="72"/>
        <v>0</v>
      </c>
      <c r="DS22" s="455">
        <f t="shared" si="73"/>
        <v>0</v>
      </c>
      <c r="DT22" s="455">
        <f t="shared" si="74"/>
        <v>0</v>
      </c>
      <c r="DU22" s="455">
        <f t="shared" si="75"/>
        <v>0</v>
      </c>
      <c r="DV22" s="455">
        <f t="shared" si="76"/>
        <v>0</v>
      </c>
      <c r="DW22" s="455">
        <f t="shared" si="77"/>
        <v>0</v>
      </c>
      <c r="DX22" s="455">
        <f t="shared" si="78"/>
        <v>0</v>
      </c>
      <c r="DY22" s="455">
        <f t="shared" si="79"/>
        <v>0</v>
      </c>
      <c r="DZ22" s="455">
        <f t="shared" si="80"/>
        <v>0</v>
      </c>
      <c r="EA22" s="455">
        <f t="shared" si="81"/>
        <v>0</v>
      </c>
      <c r="EB22" s="455">
        <f t="shared" si="82"/>
        <v>0</v>
      </c>
      <c r="EC22" s="455">
        <f t="shared" si="83"/>
        <v>0</v>
      </c>
      <c r="ED22" s="455">
        <f t="shared" si="84"/>
        <v>0</v>
      </c>
      <c r="EE22" s="455">
        <f t="shared" si="85"/>
        <v>0</v>
      </c>
      <c r="EF22" s="455">
        <f t="shared" si="86"/>
        <v>0</v>
      </c>
      <c r="EG22" s="455">
        <f t="shared" si="87"/>
        <v>0</v>
      </c>
      <c r="EH22" s="455">
        <f t="shared" si="88"/>
        <v>0</v>
      </c>
      <c r="EI22" s="455">
        <f t="shared" si="89"/>
        <v>0</v>
      </c>
      <c r="EJ22" s="455">
        <f t="shared" si="90"/>
        <v>0</v>
      </c>
      <c r="EK22" s="455">
        <f t="shared" si="91"/>
        <v>0</v>
      </c>
      <c r="EL22" s="455">
        <f t="shared" si="92"/>
        <v>0</v>
      </c>
      <c r="EM22" s="455">
        <f t="shared" si="93"/>
        <v>0</v>
      </c>
      <c r="EN22" s="455">
        <f t="shared" si="94"/>
        <v>0</v>
      </c>
      <c r="EO22" s="455">
        <f t="shared" si="95"/>
        <v>0</v>
      </c>
      <c r="EP22" s="455">
        <f t="shared" si="96"/>
        <v>0</v>
      </c>
      <c r="EQ22" s="455">
        <f t="shared" si="97"/>
        <v>0</v>
      </c>
      <c r="ER22" s="455">
        <f t="shared" si="98"/>
        <v>0</v>
      </c>
      <c r="ES22" s="455">
        <f t="shared" si="99"/>
        <v>0</v>
      </c>
      <c r="ET22" s="455">
        <f t="shared" si="100"/>
        <v>0</v>
      </c>
      <c r="EU22" s="455">
        <f t="shared" si="101"/>
        <v>0</v>
      </c>
    </row>
    <row r="23" spans="2:151" x14ac:dyDescent="0.25">
      <c r="B23" s="466"/>
      <c r="C23" s="489" t="s">
        <v>439</v>
      </c>
      <c r="D23" s="16">
        <v>4</v>
      </c>
      <c r="E23" s="467">
        <v>4</v>
      </c>
      <c r="F23" s="461"/>
      <c r="G23" s="438">
        <f t="shared" si="102"/>
        <v>0</v>
      </c>
      <c r="H23" s="535">
        <f t="shared" si="8"/>
        <v>0</v>
      </c>
      <c r="I23" s="460"/>
      <c r="J23" s="440">
        <f t="shared" si="9"/>
        <v>0</v>
      </c>
      <c r="K23" s="461"/>
      <c r="L23" s="438">
        <f t="shared" si="10"/>
        <v>0</v>
      </c>
      <c r="M23" s="520"/>
      <c r="N23" s="520"/>
      <c r="O23" s="441">
        <f t="shared" si="11"/>
        <v>0</v>
      </c>
      <c r="P23" s="440">
        <f t="shared" si="12"/>
        <v>0</v>
      </c>
      <c r="Q23" s="468" t="str">
        <f t="shared" si="13"/>
        <v/>
      </c>
      <c r="R23" s="409"/>
      <c r="S23" s="454" t="str">
        <f t="shared" si="0"/>
        <v>Tisores poda</v>
      </c>
      <c r="T23" s="455">
        <f t="shared" si="14"/>
        <v>0</v>
      </c>
      <c r="U23" s="455">
        <f t="shared" ref="U23:BO23" si="112">IF(T23&lt;1,0,T23-($L23/12))</f>
        <v>0</v>
      </c>
      <c r="V23" s="455">
        <f t="shared" si="112"/>
        <v>0</v>
      </c>
      <c r="W23" s="455">
        <f t="shared" si="112"/>
        <v>0</v>
      </c>
      <c r="X23" s="455">
        <f t="shared" si="112"/>
        <v>0</v>
      </c>
      <c r="Y23" s="455">
        <f t="shared" si="112"/>
        <v>0</v>
      </c>
      <c r="Z23" s="455">
        <f t="shared" si="112"/>
        <v>0</v>
      </c>
      <c r="AA23" s="455">
        <f t="shared" si="112"/>
        <v>0</v>
      </c>
      <c r="AB23" s="455">
        <f t="shared" si="112"/>
        <v>0</v>
      </c>
      <c r="AC23" s="455">
        <f t="shared" si="112"/>
        <v>0</v>
      </c>
      <c r="AD23" s="455">
        <f t="shared" si="112"/>
        <v>0</v>
      </c>
      <c r="AE23" s="455">
        <f t="shared" si="112"/>
        <v>0</v>
      </c>
      <c r="AF23" s="455">
        <f t="shared" si="112"/>
        <v>0</v>
      </c>
      <c r="AG23" s="455">
        <f t="shared" si="112"/>
        <v>0</v>
      </c>
      <c r="AH23" s="455">
        <f t="shared" si="112"/>
        <v>0</v>
      </c>
      <c r="AI23" s="455">
        <f t="shared" si="112"/>
        <v>0</v>
      </c>
      <c r="AJ23" s="455">
        <f t="shared" si="112"/>
        <v>0</v>
      </c>
      <c r="AK23" s="455">
        <f t="shared" si="112"/>
        <v>0</v>
      </c>
      <c r="AL23" s="455">
        <f t="shared" si="112"/>
        <v>0</v>
      </c>
      <c r="AM23" s="455">
        <f t="shared" si="112"/>
        <v>0</v>
      </c>
      <c r="AN23" s="455">
        <f t="shared" si="112"/>
        <v>0</v>
      </c>
      <c r="AO23" s="455">
        <f t="shared" si="112"/>
        <v>0</v>
      </c>
      <c r="AP23" s="455">
        <f t="shared" si="112"/>
        <v>0</v>
      </c>
      <c r="AQ23" s="455">
        <f t="shared" si="112"/>
        <v>0</v>
      </c>
      <c r="AR23" s="455">
        <f t="shared" si="112"/>
        <v>0</v>
      </c>
      <c r="AS23" s="455">
        <f t="shared" si="112"/>
        <v>0</v>
      </c>
      <c r="AT23" s="455">
        <f t="shared" si="112"/>
        <v>0</v>
      </c>
      <c r="AU23" s="455">
        <f t="shared" si="112"/>
        <v>0</v>
      </c>
      <c r="AV23" s="455">
        <f t="shared" si="112"/>
        <v>0</v>
      </c>
      <c r="AW23" s="455">
        <f t="shared" si="112"/>
        <v>0</v>
      </c>
      <c r="AX23" s="455">
        <f t="shared" si="112"/>
        <v>0</v>
      </c>
      <c r="AY23" s="455">
        <f t="shared" si="112"/>
        <v>0</v>
      </c>
      <c r="AZ23" s="455">
        <f t="shared" si="112"/>
        <v>0</v>
      </c>
      <c r="BA23" s="455">
        <f t="shared" si="112"/>
        <v>0</v>
      </c>
      <c r="BB23" s="455">
        <f t="shared" si="112"/>
        <v>0</v>
      </c>
      <c r="BC23" s="455">
        <f t="shared" si="112"/>
        <v>0</v>
      </c>
      <c r="BD23" s="455">
        <f t="shared" si="112"/>
        <v>0</v>
      </c>
      <c r="BE23" s="455">
        <f t="shared" si="112"/>
        <v>0</v>
      </c>
      <c r="BF23" s="455">
        <f t="shared" si="112"/>
        <v>0</v>
      </c>
      <c r="BG23" s="455">
        <f t="shared" si="112"/>
        <v>0</v>
      </c>
      <c r="BH23" s="455">
        <f t="shared" si="112"/>
        <v>0</v>
      </c>
      <c r="BI23" s="455">
        <f t="shared" si="112"/>
        <v>0</v>
      </c>
      <c r="BJ23" s="455">
        <f t="shared" si="112"/>
        <v>0</v>
      </c>
      <c r="BK23" s="455">
        <f t="shared" si="112"/>
        <v>0</v>
      </c>
      <c r="BL23" s="455">
        <f t="shared" si="112"/>
        <v>0</v>
      </c>
      <c r="BM23" s="455">
        <f t="shared" si="112"/>
        <v>0</v>
      </c>
      <c r="BN23" s="455">
        <f t="shared" si="112"/>
        <v>0</v>
      </c>
      <c r="BO23" s="455">
        <f t="shared" si="112"/>
        <v>0</v>
      </c>
      <c r="BP23" s="455">
        <f t="shared" si="18"/>
        <v>0</v>
      </c>
      <c r="BQ23" s="455">
        <f t="shared" si="19"/>
        <v>0</v>
      </c>
      <c r="BR23" s="455">
        <f t="shared" si="20"/>
        <v>0</v>
      </c>
      <c r="BS23" s="455">
        <f t="shared" si="21"/>
        <v>0</v>
      </c>
      <c r="BT23" s="455">
        <f t="shared" si="22"/>
        <v>0</v>
      </c>
      <c r="BU23" s="455">
        <f t="shared" si="23"/>
        <v>0</v>
      </c>
      <c r="BV23" s="455">
        <f t="shared" si="24"/>
        <v>0</v>
      </c>
      <c r="BW23" s="455">
        <f t="shared" si="25"/>
        <v>0</v>
      </c>
      <c r="BX23" s="455">
        <f t="shared" si="26"/>
        <v>0</v>
      </c>
      <c r="BY23" s="455">
        <f t="shared" si="27"/>
        <v>0</v>
      </c>
      <c r="BZ23" s="455">
        <f t="shared" si="28"/>
        <v>0</v>
      </c>
      <c r="CA23" s="455">
        <f t="shared" si="29"/>
        <v>0</v>
      </c>
      <c r="CB23" s="455">
        <f t="shared" si="30"/>
        <v>0</v>
      </c>
      <c r="CC23" s="455">
        <f t="shared" si="31"/>
        <v>0</v>
      </c>
      <c r="CD23" s="455">
        <f t="shared" si="32"/>
        <v>0</v>
      </c>
      <c r="CE23" s="455">
        <f t="shared" si="33"/>
        <v>0</v>
      </c>
      <c r="CF23" s="455">
        <f t="shared" si="34"/>
        <v>0</v>
      </c>
      <c r="CG23" s="455">
        <f t="shared" si="35"/>
        <v>0</v>
      </c>
      <c r="CH23" s="455">
        <f t="shared" si="36"/>
        <v>0</v>
      </c>
      <c r="CI23" s="455">
        <f t="shared" si="37"/>
        <v>0</v>
      </c>
      <c r="CJ23" s="455">
        <f t="shared" si="38"/>
        <v>0</v>
      </c>
      <c r="CK23" s="455">
        <f t="shared" si="39"/>
        <v>0</v>
      </c>
      <c r="CL23" s="455">
        <f t="shared" si="40"/>
        <v>0</v>
      </c>
      <c r="CM23" s="455">
        <f t="shared" si="41"/>
        <v>0</v>
      </c>
      <c r="CN23" s="455">
        <f t="shared" si="42"/>
        <v>0</v>
      </c>
      <c r="CO23" s="455">
        <f t="shared" si="43"/>
        <v>0</v>
      </c>
      <c r="CP23" s="455">
        <f t="shared" si="44"/>
        <v>0</v>
      </c>
      <c r="CQ23" s="455">
        <f t="shared" si="45"/>
        <v>0</v>
      </c>
      <c r="CR23" s="455">
        <f t="shared" si="46"/>
        <v>0</v>
      </c>
      <c r="CS23" s="455">
        <f t="shared" si="47"/>
        <v>0</v>
      </c>
      <c r="CT23" s="455">
        <f t="shared" si="48"/>
        <v>0</v>
      </c>
      <c r="CU23" s="455">
        <f t="shared" si="49"/>
        <v>0</v>
      </c>
      <c r="CV23" s="455">
        <f t="shared" si="50"/>
        <v>0</v>
      </c>
      <c r="CW23" s="455">
        <f t="shared" si="51"/>
        <v>0</v>
      </c>
      <c r="CX23" s="455">
        <f t="shared" si="52"/>
        <v>0</v>
      </c>
      <c r="CY23" s="455">
        <f t="shared" si="53"/>
        <v>0</v>
      </c>
      <c r="CZ23" s="455">
        <f t="shared" si="54"/>
        <v>0</v>
      </c>
      <c r="DA23" s="455">
        <f t="shared" si="55"/>
        <v>0</v>
      </c>
      <c r="DB23" s="455">
        <f t="shared" si="56"/>
        <v>0</v>
      </c>
      <c r="DC23" s="455">
        <f t="shared" si="57"/>
        <v>0</v>
      </c>
      <c r="DD23" s="455">
        <f t="shared" si="58"/>
        <v>0</v>
      </c>
      <c r="DE23" s="455">
        <f t="shared" si="59"/>
        <v>0</v>
      </c>
      <c r="DF23" s="455">
        <f t="shared" si="60"/>
        <v>0</v>
      </c>
      <c r="DG23" s="455">
        <f t="shared" si="61"/>
        <v>0</v>
      </c>
      <c r="DH23" s="455">
        <f t="shared" si="62"/>
        <v>0</v>
      </c>
      <c r="DI23" s="455">
        <f t="shared" si="63"/>
        <v>0</v>
      </c>
      <c r="DJ23" s="455">
        <f t="shared" si="64"/>
        <v>0</v>
      </c>
      <c r="DK23" s="455">
        <f t="shared" si="65"/>
        <v>0</v>
      </c>
      <c r="DL23" s="455">
        <f t="shared" si="66"/>
        <v>0</v>
      </c>
      <c r="DM23" s="455">
        <f t="shared" si="67"/>
        <v>0</v>
      </c>
      <c r="DN23" s="455">
        <f t="shared" si="68"/>
        <v>0</v>
      </c>
      <c r="DO23" s="455">
        <f t="shared" si="69"/>
        <v>0</v>
      </c>
      <c r="DP23" s="455">
        <f t="shared" si="70"/>
        <v>0</v>
      </c>
      <c r="DQ23" s="455">
        <f t="shared" si="71"/>
        <v>0</v>
      </c>
      <c r="DR23" s="455">
        <f t="shared" si="72"/>
        <v>0</v>
      </c>
      <c r="DS23" s="455">
        <f t="shared" si="73"/>
        <v>0</v>
      </c>
      <c r="DT23" s="455">
        <f t="shared" si="74"/>
        <v>0</v>
      </c>
      <c r="DU23" s="455">
        <f t="shared" si="75"/>
        <v>0</v>
      </c>
      <c r="DV23" s="455">
        <f t="shared" si="76"/>
        <v>0</v>
      </c>
      <c r="DW23" s="455">
        <f t="shared" si="77"/>
        <v>0</v>
      </c>
      <c r="DX23" s="455">
        <f t="shared" si="78"/>
        <v>0</v>
      </c>
      <c r="DY23" s="455">
        <f t="shared" si="79"/>
        <v>0</v>
      </c>
      <c r="DZ23" s="455">
        <f t="shared" si="80"/>
        <v>0</v>
      </c>
      <c r="EA23" s="455">
        <f t="shared" si="81"/>
        <v>0</v>
      </c>
      <c r="EB23" s="455">
        <f t="shared" si="82"/>
        <v>0</v>
      </c>
      <c r="EC23" s="455">
        <f t="shared" si="83"/>
        <v>0</v>
      </c>
      <c r="ED23" s="455">
        <f t="shared" si="84"/>
        <v>0</v>
      </c>
      <c r="EE23" s="455">
        <f t="shared" si="85"/>
        <v>0</v>
      </c>
      <c r="EF23" s="455">
        <f t="shared" si="86"/>
        <v>0</v>
      </c>
      <c r="EG23" s="455">
        <f t="shared" si="87"/>
        <v>0</v>
      </c>
      <c r="EH23" s="455">
        <f t="shared" si="88"/>
        <v>0</v>
      </c>
      <c r="EI23" s="455">
        <f t="shared" si="89"/>
        <v>0</v>
      </c>
      <c r="EJ23" s="455">
        <f t="shared" si="90"/>
        <v>0</v>
      </c>
      <c r="EK23" s="455">
        <f t="shared" si="91"/>
        <v>0</v>
      </c>
      <c r="EL23" s="455">
        <f t="shared" si="92"/>
        <v>0</v>
      </c>
      <c r="EM23" s="455">
        <f t="shared" si="93"/>
        <v>0</v>
      </c>
      <c r="EN23" s="455">
        <f t="shared" si="94"/>
        <v>0</v>
      </c>
      <c r="EO23" s="455">
        <f t="shared" si="95"/>
        <v>0</v>
      </c>
      <c r="EP23" s="455">
        <f t="shared" si="96"/>
        <v>0</v>
      </c>
      <c r="EQ23" s="455">
        <f t="shared" si="97"/>
        <v>0</v>
      </c>
      <c r="ER23" s="455">
        <f t="shared" si="98"/>
        <v>0</v>
      </c>
      <c r="ES23" s="455">
        <f t="shared" si="99"/>
        <v>0</v>
      </c>
      <c r="ET23" s="455">
        <f t="shared" si="100"/>
        <v>0</v>
      </c>
      <c r="EU23" s="455">
        <f t="shared" si="101"/>
        <v>0</v>
      </c>
    </row>
    <row r="24" spans="2:151" x14ac:dyDescent="0.25">
      <c r="B24" s="466"/>
      <c r="C24" s="489" t="s">
        <v>270</v>
      </c>
      <c r="D24" s="16">
        <v>2</v>
      </c>
      <c r="E24" s="467">
        <v>4</v>
      </c>
      <c r="F24" s="461"/>
      <c r="G24" s="438">
        <f t="shared" si="102"/>
        <v>0</v>
      </c>
      <c r="H24" s="535">
        <f t="shared" si="8"/>
        <v>0</v>
      </c>
      <c r="I24" s="460"/>
      <c r="J24" s="440">
        <f t="shared" si="9"/>
        <v>0</v>
      </c>
      <c r="K24" s="461"/>
      <c r="L24" s="438">
        <f t="shared" si="10"/>
        <v>0</v>
      </c>
      <c r="M24" s="520"/>
      <c r="N24" s="520"/>
      <c r="O24" s="441">
        <f t="shared" si="11"/>
        <v>0</v>
      </c>
      <c r="P24" s="440">
        <f t="shared" si="12"/>
        <v>0</v>
      </c>
      <c r="Q24" s="468" t="str">
        <f t="shared" si="13"/>
        <v/>
      </c>
      <c r="R24" s="409"/>
      <c r="S24" s="454" t="str">
        <f t="shared" si="0"/>
        <v>Pertiga tisores</v>
      </c>
      <c r="T24" s="455">
        <f t="shared" si="14"/>
        <v>0</v>
      </c>
      <c r="U24" s="455">
        <f t="shared" ref="U24:BO24" si="113">IF(T24&lt;1,0,T24-($L24/12))</f>
        <v>0</v>
      </c>
      <c r="V24" s="455">
        <f t="shared" si="113"/>
        <v>0</v>
      </c>
      <c r="W24" s="455">
        <f t="shared" si="113"/>
        <v>0</v>
      </c>
      <c r="X24" s="455">
        <f t="shared" si="113"/>
        <v>0</v>
      </c>
      <c r="Y24" s="455">
        <f t="shared" si="113"/>
        <v>0</v>
      </c>
      <c r="Z24" s="455">
        <f t="shared" si="113"/>
        <v>0</v>
      </c>
      <c r="AA24" s="455">
        <f t="shared" si="113"/>
        <v>0</v>
      </c>
      <c r="AB24" s="455">
        <f t="shared" si="113"/>
        <v>0</v>
      </c>
      <c r="AC24" s="455">
        <f t="shared" si="113"/>
        <v>0</v>
      </c>
      <c r="AD24" s="455">
        <f t="shared" si="113"/>
        <v>0</v>
      </c>
      <c r="AE24" s="455">
        <f t="shared" si="113"/>
        <v>0</v>
      </c>
      <c r="AF24" s="455">
        <f t="shared" si="113"/>
        <v>0</v>
      </c>
      <c r="AG24" s="455">
        <f t="shared" si="113"/>
        <v>0</v>
      </c>
      <c r="AH24" s="455">
        <f t="shared" si="113"/>
        <v>0</v>
      </c>
      <c r="AI24" s="455">
        <f t="shared" si="113"/>
        <v>0</v>
      </c>
      <c r="AJ24" s="455">
        <f t="shared" si="113"/>
        <v>0</v>
      </c>
      <c r="AK24" s="455">
        <f t="shared" si="113"/>
        <v>0</v>
      </c>
      <c r="AL24" s="455">
        <f t="shared" si="113"/>
        <v>0</v>
      </c>
      <c r="AM24" s="455">
        <f t="shared" si="113"/>
        <v>0</v>
      </c>
      <c r="AN24" s="455">
        <f t="shared" si="113"/>
        <v>0</v>
      </c>
      <c r="AO24" s="455">
        <f t="shared" si="113"/>
        <v>0</v>
      </c>
      <c r="AP24" s="455">
        <f t="shared" si="113"/>
        <v>0</v>
      </c>
      <c r="AQ24" s="455">
        <f t="shared" si="113"/>
        <v>0</v>
      </c>
      <c r="AR24" s="455">
        <f t="shared" si="113"/>
        <v>0</v>
      </c>
      <c r="AS24" s="455">
        <f t="shared" si="113"/>
        <v>0</v>
      </c>
      <c r="AT24" s="455">
        <f t="shared" si="113"/>
        <v>0</v>
      </c>
      <c r="AU24" s="455">
        <f t="shared" si="113"/>
        <v>0</v>
      </c>
      <c r="AV24" s="455">
        <f t="shared" si="113"/>
        <v>0</v>
      </c>
      <c r="AW24" s="455">
        <f t="shared" si="113"/>
        <v>0</v>
      </c>
      <c r="AX24" s="455">
        <f t="shared" si="113"/>
        <v>0</v>
      </c>
      <c r="AY24" s="455">
        <f t="shared" si="113"/>
        <v>0</v>
      </c>
      <c r="AZ24" s="455">
        <f t="shared" si="113"/>
        <v>0</v>
      </c>
      <c r="BA24" s="455">
        <f t="shared" si="113"/>
        <v>0</v>
      </c>
      <c r="BB24" s="455">
        <f t="shared" si="113"/>
        <v>0</v>
      </c>
      <c r="BC24" s="455">
        <f t="shared" si="113"/>
        <v>0</v>
      </c>
      <c r="BD24" s="455">
        <f t="shared" si="113"/>
        <v>0</v>
      </c>
      <c r="BE24" s="455">
        <f t="shared" si="113"/>
        <v>0</v>
      </c>
      <c r="BF24" s="455">
        <f t="shared" si="113"/>
        <v>0</v>
      </c>
      <c r="BG24" s="455">
        <f t="shared" si="113"/>
        <v>0</v>
      </c>
      <c r="BH24" s="455">
        <f t="shared" si="113"/>
        <v>0</v>
      </c>
      <c r="BI24" s="455">
        <f t="shared" si="113"/>
        <v>0</v>
      </c>
      <c r="BJ24" s="455">
        <f t="shared" si="113"/>
        <v>0</v>
      </c>
      <c r="BK24" s="455">
        <f t="shared" si="113"/>
        <v>0</v>
      </c>
      <c r="BL24" s="455">
        <f t="shared" si="113"/>
        <v>0</v>
      </c>
      <c r="BM24" s="455">
        <f t="shared" si="113"/>
        <v>0</v>
      </c>
      <c r="BN24" s="455">
        <f t="shared" si="113"/>
        <v>0</v>
      </c>
      <c r="BO24" s="455">
        <f t="shared" si="113"/>
        <v>0</v>
      </c>
      <c r="BP24" s="455">
        <f t="shared" si="18"/>
        <v>0</v>
      </c>
      <c r="BQ24" s="455">
        <f t="shared" si="19"/>
        <v>0</v>
      </c>
      <c r="BR24" s="455">
        <f t="shared" si="20"/>
        <v>0</v>
      </c>
      <c r="BS24" s="455">
        <f t="shared" si="21"/>
        <v>0</v>
      </c>
      <c r="BT24" s="455">
        <f t="shared" si="22"/>
        <v>0</v>
      </c>
      <c r="BU24" s="455">
        <f t="shared" si="23"/>
        <v>0</v>
      </c>
      <c r="BV24" s="455">
        <f t="shared" si="24"/>
        <v>0</v>
      </c>
      <c r="BW24" s="455">
        <f t="shared" si="25"/>
        <v>0</v>
      </c>
      <c r="BX24" s="455">
        <f t="shared" si="26"/>
        <v>0</v>
      </c>
      <c r="BY24" s="455">
        <f t="shared" si="27"/>
        <v>0</v>
      </c>
      <c r="BZ24" s="455">
        <f t="shared" si="28"/>
        <v>0</v>
      </c>
      <c r="CA24" s="455">
        <f t="shared" si="29"/>
        <v>0</v>
      </c>
      <c r="CB24" s="455">
        <f t="shared" si="30"/>
        <v>0</v>
      </c>
      <c r="CC24" s="455">
        <f t="shared" si="31"/>
        <v>0</v>
      </c>
      <c r="CD24" s="455">
        <f t="shared" si="32"/>
        <v>0</v>
      </c>
      <c r="CE24" s="455">
        <f t="shared" si="33"/>
        <v>0</v>
      </c>
      <c r="CF24" s="455">
        <f t="shared" si="34"/>
        <v>0</v>
      </c>
      <c r="CG24" s="455">
        <f t="shared" si="35"/>
        <v>0</v>
      </c>
      <c r="CH24" s="455">
        <f t="shared" si="36"/>
        <v>0</v>
      </c>
      <c r="CI24" s="455">
        <f t="shared" si="37"/>
        <v>0</v>
      </c>
      <c r="CJ24" s="455">
        <f t="shared" si="38"/>
        <v>0</v>
      </c>
      <c r="CK24" s="455">
        <f t="shared" si="39"/>
        <v>0</v>
      </c>
      <c r="CL24" s="455">
        <f t="shared" si="40"/>
        <v>0</v>
      </c>
      <c r="CM24" s="455">
        <f t="shared" si="41"/>
        <v>0</v>
      </c>
      <c r="CN24" s="455">
        <f t="shared" si="42"/>
        <v>0</v>
      </c>
      <c r="CO24" s="455">
        <f t="shared" si="43"/>
        <v>0</v>
      </c>
      <c r="CP24" s="455">
        <f t="shared" si="44"/>
        <v>0</v>
      </c>
      <c r="CQ24" s="455">
        <f t="shared" si="45"/>
        <v>0</v>
      </c>
      <c r="CR24" s="455">
        <f t="shared" si="46"/>
        <v>0</v>
      </c>
      <c r="CS24" s="455">
        <f t="shared" si="47"/>
        <v>0</v>
      </c>
      <c r="CT24" s="455">
        <f t="shared" si="48"/>
        <v>0</v>
      </c>
      <c r="CU24" s="455">
        <f t="shared" si="49"/>
        <v>0</v>
      </c>
      <c r="CV24" s="455">
        <f t="shared" si="50"/>
        <v>0</v>
      </c>
      <c r="CW24" s="455">
        <f t="shared" si="51"/>
        <v>0</v>
      </c>
      <c r="CX24" s="455">
        <f t="shared" si="52"/>
        <v>0</v>
      </c>
      <c r="CY24" s="455">
        <f t="shared" si="53"/>
        <v>0</v>
      </c>
      <c r="CZ24" s="455">
        <f t="shared" si="54"/>
        <v>0</v>
      </c>
      <c r="DA24" s="455">
        <f t="shared" si="55"/>
        <v>0</v>
      </c>
      <c r="DB24" s="455">
        <f t="shared" si="56"/>
        <v>0</v>
      </c>
      <c r="DC24" s="455">
        <f t="shared" si="57"/>
        <v>0</v>
      </c>
      <c r="DD24" s="455">
        <f t="shared" si="58"/>
        <v>0</v>
      </c>
      <c r="DE24" s="455">
        <f t="shared" si="59"/>
        <v>0</v>
      </c>
      <c r="DF24" s="455">
        <f t="shared" si="60"/>
        <v>0</v>
      </c>
      <c r="DG24" s="455">
        <f t="shared" si="61"/>
        <v>0</v>
      </c>
      <c r="DH24" s="455">
        <f t="shared" si="62"/>
        <v>0</v>
      </c>
      <c r="DI24" s="455">
        <f t="shared" si="63"/>
        <v>0</v>
      </c>
      <c r="DJ24" s="455">
        <f t="shared" si="64"/>
        <v>0</v>
      </c>
      <c r="DK24" s="455">
        <f t="shared" si="65"/>
        <v>0</v>
      </c>
      <c r="DL24" s="455">
        <f t="shared" si="66"/>
        <v>0</v>
      </c>
      <c r="DM24" s="455">
        <f t="shared" si="67"/>
        <v>0</v>
      </c>
      <c r="DN24" s="455">
        <f t="shared" si="68"/>
        <v>0</v>
      </c>
      <c r="DO24" s="455">
        <f t="shared" si="69"/>
        <v>0</v>
      </c>
      <c r="DP24" s="455">
        <f t="shared" si="70"/>
        <v>0</v>
      </c>
      <c r="DQ24" s="455">
        <f t="shared" si="71"/>
        <v>0</v>
      </c>
      <c r="DR24" s="455">
        <f t="shared" si="72"/>
        <v>0</v>
      </c>
      <c r="DS24" s="455">
        <f t="shared" si="73"/>
        <v>0</v>
      </c>
      <c r="DT24" s="455">
        <f t="shared" si="74"/>
        <v>0</v>
      </c>
      <c r="DU24" s="455">
        <f t="shared" si="75"/>
        <v>0</v>
      </c>
      <c r="DV24" s="455">
        <f t="shared" si="76"/>
        <v>0</v>
      </c>
      <c r="DW24" s="455">
        <f t="shared" si="77"/>
        <v>0</v>
      </c>
      <c r="DX24" s="455">
        <f t="shared" si="78"/>
        <v>0</v>
      </c>
      <c r="DY24" s="455">
        <f t="shared" si="79"/>
        <v>0</v>
      </c>
      <c r="DZ24" s="455">
        <f t="shared" si="80"/>
        <v>0</v>
      </c>
      <c r="EA24" s="455">
        <f t="shared" si="81"/>
        <v>0</v>
      </c>
      <c r="EB24" s="455">
        <f t="shared" si="82"/>
        <v>0</v>
      </c>
      <c r="EC24" s="455">
        <f t="shared" si="83"/>
        <v>0</v>
      </c>
      <c r="ED24" s="455">
        <f t="shared" si="84"/>
        <v>0</v>
      </c>
      <c r="EE24" s="455">
        <f t="shared" si="85"/>
        <v>0</v>
      </c>
      <c r="EF24" s="455">
        <f t="shared" si="86"/>
        <v>0</v>
      </c>
      <c r="EG24" s="455">
        <f t="shared" si="87"/>
        <v>0</v>
      </c>
      <c r="EH24" s="455">
        <f t="shared" si="88"/>
        <v>0</v>
      </c>
      <c r="EI24" s="455">
        <f t="shared" si="89"/>
        <v>0</v>
      </c>
      <c r="EJ24" s="455">
        <f t="shared" si="90"/>
        <v>0</v>
      </c>
      <c r="EK24" s="455">
        <f t="shared" si="91"/>
        <v>0</v>
      </c>
      <c r="EL24" s="455">
        <f t="shared" si="92"/>
        <v>0</v>
      </c>
      <c r="EM24" s="455">
        <f t="shared" si="93"/>
        <v>0</v>
      </c>
      <c r="EN24" s="455">
        <f t="shared" si="94"/>
        <v>0</v>
      </c>
      <c r="EO24" s="455">
        <f t="shared" si="95"/>
        <v>0</v>
      </c>
      <c r="EP24" s="455">
        <f t="shared" si="96"/>
        <v>0</v>
      </c>
      <c r="EQ24" s="455">
        <f t="shared" si="97"/>
        <v>0</v>
      </c>
      <c r="ER24" s="455">
        <f t="shared" si="98"/>
        <v>0</v>
      </c>
      <c r="ES24" s="455">
        <f t="shared" si="99"/>
        <v>0</v>
      </c>
      <c r="ET24" s="455">
        <f t="shared" si="100"/>
        <v>0</v>
      </c>
      <c r="EU24" s="455">
        <f t="shared" si="101"/>
        <v>0</v>
      </c>
    </row>
    <row r="25" spans="2:151" x14ac:dyDescent="0.25">
      <c r="B25" s="466"/>
      <c r="C25" s="489" t="s">
        <v>440</v>
      </c>
      <c r="D25" s="16">
        <v>4</v>
      </c>
      <c r="E25" s="467">
        <v>4</v>
      </c>
      <c r="F25" s="461"/>
      <c r="G25" s="438">
        <f t="shared" si="102"/>
        <v>0</v>
      </c>
      <c r="H25" s="535">
        <f t="shared" si="8"/>
        <v>0</v>
      </c>
      <c r="I25" s="460"/>
      <c r="J25" s="440">
        <f t="shared" si="9"/>
        <v>0</v>
      </c>
      <c r="K25" s="461"/>
      <c r="L25" s="438">
        <f t="shared" si="10"/>
        <v>0</v>
      </c>
      <c r="M25" s="520"/>
      <c r="N25" s="520"/>
      <c r="O25" s="441">
        <f t="shared" si="11"/>
        <v>0</v>
      </c>
      <c r="P25" s="440">
        <f t="shared" si="12"/>
        <v>0</v>
      </c>
      <c r="Q25" s="468" t="str">
        <f t="shared" si="13"/>
        <v/>
      </c>
      <c r="R25" s="409"/>
      <c r="S25" s="454" t="str">
        <f t="shared" si="0"/>
        <v>Motoserra</v>
      </c>
      <c r="T25" s="455">
        <f t="shared" si="14"/>
        <v>0</v>
      </c>
      <c r="U25" s="455">
        <f t="shared" ref="U25:BO25" si="114">IF(T25&lt;1,0,T25-($L25/12))</f>
        <v>0</v>
      </c>
      <c r="V25" s="455">
        <f t="shared" si="114"/>
        <v>0</v>
      </c>
      <c r="W25" s="455">
        <f t="shared" si="114"/>
        <v>0</v>
      </c>
      <c r="X25" s="455">
        <f t="shared" si="114"/>
        <v>0</v>
      </c>
      <c r="Y25" s="455">
        <f t="shared" si="114"/>
        <v>0</v>
      </c>
      <c r="Z25" s="455">
        <f t="shared" si="114"/>
        <v>0</v>
      </c>
      <c r="AA25" s="455">
        <f t="shared" si="114"/>
        <v>0</v>
      </c>
      <c r="AB25" s="455">
        <f t="shared" si="114"/>
        <v>0</v>
      </c>
      <c r="AC25" s="455">
        <f t="shared" si="114"/>
        <v>0</v>
      </c>
      <c r="AD25" s="455">
        <f t="shared" si="114"/>
        <v>0</v>
      </c>
      <c r="AE25" s="455">
        <f t="shared" si="114"/>
        <v>0</v>
      </c>
      <c r="AF25" s="455">
        <f t="shared" si="114"/>
        <v>0</v>
      </c>
      <c r="AG25" s="455">
        <f t="shared" si="114"/>
        <v>0</v>
      </c>
      <c r="AH25" s="455">
        <f t="shared" si="114"/>
        <v>0</v>
      </c>
      <c r="AI25" s="455">
        <f t="shared" si="114"/>
        <v>0</v>
      </c>
      <c r="AJ25" s="455">
        <f t="shared" si="114"/>
        <v>0</v>
      </c>
      <c r="AK25" s="455">
        <f t="shared" si="114"/>
        <v>0</v>
      </c>
      <c r="AL25" s="455">
        <f t="shared" si="114"/>
        <v>0</v>
      </c>
      <c r="AM25" s="455">
        <f t="shared" si="114"/>
        <v>0</v>
      </c>
      <c r="AN25" s="455">
        <f t="shared" si="114"/>
        <v>0</v>
      </c>
      <c r="AO25" s="455">
        <f t="shared" si="114"/>
        <v>0</v>
      </c>
      <c r="AP25" s="455">
        <f t="shared" si="114"/>
        <v>0</v>
      </c>
      <c r="AQ25" s="455">
        <f t="shared" si="114"/>
        <v>0</v>
      </c>
      <c r="AR25" s="455">
        <f t="shared" si="114"/>
        <v>0</v>
      </c>
      <c r="AS25" s="455">
        <f t="shared" si="114"/>
        <v>0</v>
      </c>
      <c r="AT25" s="455">
        <f t="shared" si="114"/>
        <v>0</v>
      </c>
      <c r="AU25" s="455">
        <f t="shared" si="114"/>
        <v>0</v>
      </c>
      <c r="AV25" s="455">
        <f t="shared" si="114"/>
        <v>0</v>
      </c>
      <c r="AW25" s="455">
        <f t="shared" si="114"/>
        <v>0</v>
      </c>
      <c r="AX25" s="455">
        <f t="shared" si="114"/>
        <v>0</v>
      </c>
      <c r="AY25" s="455">
        <f t="shared" si="114"/>
        <v>0</v>
      </c>
      <c r="AZ25" s="455">
        <f t="shared" si="114"/>
        <v>0</v>
      </c>
      <c r="BA25" s="455">
        <f t="shared" si="114"/>
        <v>0</v>
      </c>
      <c r="BB25" s="455">
        <f t="shared" si="114"/>
        <v>0</v>
      </c>
      <c r="BC25" s="455">
        <f t="shared" si="114"/>
        <v>0</v>
      </c>
      <c r="BD25" s="455">
        <f t="shared" si="114"/>
        <v>0</v>
      </c>
      <c r="BE25" s="455">
        <f t="shared" si="114"/>
        <v>0</v>
      </c>
      <c r="BF25" s="455">
        <f t="shared" si="114"/>
        <v>0</v>
      </c>
      <c r="BG25" s="455">
        <f t="shared" si="114"/>
        <v>0</v>
      </c>
      <c r="BH25" s="455">
        <f t="shared" si="114"/>
        <v>0</v>
      </c>
      <c r="BI25" s="455">
        <f t="shared" si="114"/>
        <v>0</v>
      </c>
      <c r="BJ25" s="455">
        <f t="shared" si="114"/>
        <v>0</v>
      </c>
      <c r="BK25" s="455">
        <f t="shared" si="114"/>
        <v>0</v>
      </c>
      <c r="BL25" s="455">
        <f t="shared" si="114"/>
        <v>0</v>
      </c>
      <c r="BM25" s="455">
        <f t="shared" si="114"/>
        <v>0</v>
      </c>
      <c r="BN25" s="455">
        <f t="shared" si="114"/>
        <v>0</v>
      </c>
      <c r="BO25" s="455">
        <f t="shared" si="114"/>
        <v>0</v>
      </c>
      <c r="BP25" s="455">
        <f t="shared" si="18"/>
        <v>0</v>
      </c>
      <c r="BQ25" s="455">
        <f t="shared" si="19"/>
        <v>0</v>
      </c>
      <c r="BR25" s="455">
        <f t="shared" si="20"/>
        <v>0</v>
      </c>
      <c r="BS25" s="455">
        <f t="shared" si="21"/>
        <v>0</v>
      </c>
      <c r="BT25" s="455">
        <f t="shared" si="22"/>
        <v>0</v>
      </c>
      <c r="BU25" s="455">
        <f t="shared" si="23"/>
        <v>0</v>
      </c>
      <c r="BV25" s="455">
        <f t="shared" si="24"/>
        <v>0</v>
      </c>
      <c r="BW25" s="455">
        <f t="shared" si="25"/>
        <v>0</v>
      </c>
      <c r="BX25" s="455">
        <f t="shared" si="26"/>
        <v>0</v>
      </c>
      <c r="BY25" s="455">
        <f t="shared" si="27"/>
        <v>0</v>
      </c>
      <c r="BZ25" s="455">
        <f t="shared" si="28"/>
        <v>0</v>
      </c>
      <c r="CA25" s="455">
        <f t="shared" si="29"/>
        <v>0</v>
      </c>
      <c r="CB25" s="455">
        <f t="shared" si="30"/>
        <v>0</v>
      </c>
      <c r="CC25" s="455">
        <f t="shared" si="31"/>
        <v>0</v>
      </c>
      <c r="CD25" s="455">
        <f t="shared" si="32"/>
        <v>0</v>
      </c>
      <c r="CE25" s="455">
        <f t="shared" si="33"/>
        <v>0</v>
      </c>
      <c r="CF25" s="455">
        <f t="shared" si="34"/>
        <v>0</v>
      </c>
      <c r="CG25" s="455">
        <f t="shared" si="35"/>
        <v>0</v>
      </c>
      <c r="CH25" s="455">
        <f t="shared" si="36"/>
        <v>0</v>
      </c>
      <c r="CI25" s="455">
        <f t="shared" si="37"/>
        <v>0</v>
      </c>
      <c r="CJ25" s="455">
        <f t="shared" si="38"/>
        <v>0</v>
      </c>
      <c r="CK25" s="455">
        <f t="shared" si="39"/>
        <v>0</v>
      </c>
      <c r="CL25" s="455">
        <f t="shared" si="40"/>
        <v>0</v>
      </c>
      <c r="CM25" s="455">
        <f t="shared" si="41"/>
        <v>0</v>
      </c>
      <c r="CN25" s="455">
        <f t="shared" si="42"/>
        <v>0</v>
      </c>
      <c r="CO25" s="455">
        <f t="shared" si="43"/>
        <v>0</v>
      </c>
      <c r="CP25" s="455">
        <f t="shared" si="44"/>
        <v>0</v>
      </c>
      <c r="CQ25" s="455">
        <f t="shared" si="45"/>
        <v>0</v>
      </c>
      <c r="CR25" s="455">
        <f t="shared" si="46"/>
        <v>0</v>
      </c>
      <c r="CS25" s="455">
        <f t="shared" si="47"/>
        <v>0</v>
      </c>
      <c r="CT25" s="455">
        <f t="shared" si="48"/>
        <v>0</v>
      </c>
      <c r="CU25" s="455">
        <f t="shared" si="49"/>
        <v>0</v>
      </c>
      <c r="CV25" s="455">
        <f t="shared" si="50"/>
        <v>0</v>
      </c>
      <c r="CW25" s="455">
        <f t="shared" si="51"/>
        <v>0</v>
      </c>
      <c r="CX25" s="455">
        <f t="shared" si="52"/>
        <v>0</v>
      </c>
      <c r="CY25" s="455">
        <f t="shared" si="53"/>
        <v>0</v>
      </c>
      <c r="CZ25" s="455">
        <f t="shared" si="54"/>
        <v>0</v>
      </c>
      <c r="DA25" s="455">
        <f t="shared" si="55"/>
        <v>0</v>
      </c>
      <c r="DB25" s="455">
        <f t="shared" si="56"/>
        <v>0</v>
      </c>
      <c r="DC25" s="455">
        <f t="shared" si="57"/>
        <v>0</v>
      </c>
      <c r="DD25" s="455">
        <f t="shared" si="58"/>
        <v>0</v>
      </c>
      <c r="DE25" s="455">
        <f t="shared" si="59"/>
        <v>0</v>
      </c>
      <c r="DF25" s="455">
        <f t="shared" si="60"/>
        <v>0</v>
      </c>
      <c r="DG25" s="455">
        <f t="shared" si="61"/>
        <v>0</v>
      </c>
      <c r="DH25" s="455">
        <f t="shared" si="62"/>
        <v>0</v>
      </c>
      <c r="DI25" s="455">
        <f t="shared" si="63"/>
        <v>0</v>
      </c>
      <c r="DJ25" s="455">
        <f t="shared" si="64"/>
        <v>0</v>
      </c>
      <c r="DK25" s="455">
        <f t="shared" si="65"/>
        <v>0</v>
      </c>
      <c r="DL25" s="455">
        <f t="shared" si="66"/>
        <v>0</v>
      </c>
      <c r="DM25" s="455">
        <f t="shared" si="67"/>
        <v>0</v>
      </c>
      <c r="DN25" s="455">
        <f t="shared" si="68"/>
        <v>0</v>
      </c>
      <c r="DO25" s="455">
        <f t="shared" si="69"/>
        <v>0</v>
      </c>
      <c r="DP25" s="455">
        <f t="shared" si="70"/>
        <v>0</v>
      </c>
      <c r="DQ25" s="455">
        <f t="shared" si="71"/>
        <v>0</v>
      </c>
      <c r="DR25" s="455">
        <f t="shared" si="72"/>
        <v>0</v>
      </c>
      <c r="DS25" s="455">
        <f t="shared" si="73"/>
        <v>0</v>
      </c>
      <c r="DT25" s="455">
        <f t="shared" si="74"/>
        <v>0</v>
      </c>
      <c r="DU25" s="455">
        <f t="shared" si="75"/>
        <v>0</v>
      </c>
      <c r="DV25" s="455">
        <f t="shared" si="76"/>
        <v>0</v>
      </c>
      <c r="DW25" s="455">
        <f t="shared" si="77"/>
        <v>0</v>
      </c>
      <c r="DX25" s="455">
        <f t="shared" si="78"/>
        <v>0</v>
      </c>
      <c r="DY25" s="455">
        <f t="shared" si="79"/>
        <v>0</v>
      </c>
      <c r="DZ25" s="455">
        <f t="shared" si="80"/>
        <v>0</v>
      </c>
      <c r="EA25" s="455">
        <f t="shared" si="81"/>
        <v>0</v>
      </c>
      <c r="EB25" s="455">
        <f t="shared" si="82"/>
        <v>0</v>
      </c>
      <c r="EC25" s="455">
        <f t="shared" si="83"/>
        <v>0</v>
      </c>
      <c r="ED25" s="455">
        <f t="shared" si="84"/>
        <v>0</v>
      </c>
      <c r="EE25" s="455">
        <f t="shared" si="85"/>
        <v>0</v>
      </c>
      <c r="EF25" s="455">
        <f t="shared" si="86"/>
        <v>0</v>
      </c>
      <c r="EG25" s="455">
        <f t="shared" si="87"/>
        <v>0</v>
      </c>
      <c r="EH25" s="455">
        <f t="shared" si="88"/>
        <v>0</v>
      </c>
      <c r="EI25" s="455">
        <f t="shared" si="89"/>
        <v>0</v>
      </c>
      <c r="EJ25" s="455">
        <f t="shared" si="90"/>
        <v>0</v>
      </c>
      <c r="EK25" s="455">
        <f t="shared" si="91"/>
        <v>0</v>
      </c>
      <c r="EL25" s="455">
        <f t="shared" si="92"/>
        <v>0</v>
      </c>
      <c r="EM25" s="455">
        <f t="shared" si="93"/>
        <v>0</v>
      </c>
      <c r="EN25" s="455">
        <f t="shared" si="94"/>
        <v>0</v>
      </c>
      <c r="EO25" s="455">
        <f t="shared" si="95"/>
        <v>0</v>
      </c>
      <c r="EP25" s="455">
        <f t="shared" si="96"/>
        <v>0</v>
      </c>
      <c r="EQ25" s="455">
        <f t="shared" si="97"/>
        <v>0</v>
      </c>
      <c r="ER25" s="455">
        <f t="shared" si="98"/>
        <v>0</v>
      </c>
      <c r="ES25" s="455">
        <f t="shared" si="99"/>
        <v>0</v>
      </c>
      <c r="ET25" s="455">
        <f t="shared" si="100"/>
        <v>0</v>
      </c>
      <c r="EU25" s="455">
        <f t="shared" si="101"/>
        <v>0</v>
      </c>
    </row>
    <row r="26" spans="2:151" x14ac:dyDescent="0.25">
      <c r="B26" s="466"/>
      <c r="C26" s="490" t="s">
        <v>262</v>
      </c>
      <c r="D26" s="16">
        <v>2</v>
      </c>
      <c r="E26" s="467">
        <v>4</v>
      </c>
      <c r="F26" s="461"/>
      <c r="G26" s="438">
        <f t="shared" si="102"/>
        <v>0</v>
      </c>
      <c r="H26" s="535">
        <f t="shared" si="8"/>
        <v>0</v>
      </c>
      <c r="I26" s="460"/>
      <c r="J26" s="440">
        <f t="shared" si="9"/>
        <v>0</v>
      </c>
      <c r="K26" s="461"/>
      <c r="L26" s="438">
        <f t="shared" si="10"/>
        <v>0</v>
      </c>
      <c r="M26" s="520"/>
      <c r="N26" s="520"/>
      <c r="O26" s="441">
        <f t="shared" si="11"/>
        <v>0</v>
      </c>
      <c r="P26" s="440">
        <f t="shared" si="12"/>
        <v>0</v>
      </c>
      <c r="Q26" s="468" t="str">
        <f t="shared" si="13"/>
        <v/>
      </c>
      <c r="R26" s="409"/>
      <c r="S26" s="454" t="str">
        <f t="shared" si="0"/>
        <v>Tallatanques</v>
      </c>
      <c r="T26" s="455">
        <f t="shared" si="14"/>
        <v>0</v>
      </c>
      <c r="U26" s="455">
        <f t="shared" ref="U26:BO26" si="115">IF(T26&lt;1,0,T26-($L26/12))</f>
        <v>0</v>
      </c>
      <c r="V26" s="455">
        <f t="shared" si="115"/>
        <v>0</v>
      </c>
      <c r="W26" s="455">
        <f t="shared" si="115"/>
        <v>0</v>
      </c>
      <c r="X26" s="455">
        <f t="shared" si="115"/>
        <v>0</v>
      </c>
      <c r="Y26" s="455">
        <f t="shared" si="115"/>
        <v>0</v>
      </c>
      <c r="Z26" s="455">
        <f t="shared" si="115"/>
        <v>0</v>
      </c>
      <c r="AA26" s="455">
        <f t="shared" si="115"/>
        <v>0</v>
      </c>
      <c r="AB26" s="455">
        <f t="shared" si="115"/>
        <v>0</v>
      </c>
      <c r="AC26" s="455">
        <f t="shared" si="115"/>
        <v>0</v>
      </c>
      <c r="AD26" s="455">
        <f t="shared" si="115"/>
        <v>0</v>
      </c>
      <c r="AE26" s="455">
        <f t="shared" si="115"/>
        <v>0</v>
      </c>
      <c r="AF26" s="455">
        <f t="shared" si="115"/>
        <v>0</v>
      </c>
      <c r="AG26" s="455">
        <f t="shared" si="115"/>
        <v>0</v>
      </c>
      <c r="AH26" s="455">
        <f t="shared" si="115"/>
        <v>0</v>
      </c>
      <c r="AI26" s="455">
        <f t="shared" si="115"/>
        <v>0</v>
      </c>
      <c r="AJ26" s="455">
        <f t="shared" si="115"/>
        <v>0</v>
      </c>
      <c r="AK26" s="455">
        <f t="shared" si="115"/>
        <v>0</v>
      </c>
      <c r="AL26" s="455">
        <f t="shared" si="115"/>
        <v>0</v>
      </c>
      <c r="AM26" s="455">
        <f t="shared" si="115"/>
        <v>0</v>
      </c>
      <c r="AN26" s="455">
        <f t="shared" si="115"/>
        <v>0</v>
      </c>
      <c r="AO26" s="455">
        <f t="shared" si="115"/>
        <v>0</v>
      </c>
      <c r="AP26" s="455">
        <f t="shared" si="115"/>
        <v>0</v>
      </c>
      <c r="AQ26" s="455">
        <f t="shared" si="115"/>
        <v>0</v>
      </c>
      <c r="AR26" s="455">
        <f t="shared" si="115"/>
        <v>0</v>
      </c>
      <c r="AS26" s="455">
        <f t="shared" si="115"/>
        <v>0</v>
      </c>
      <c r="AT26" s="455">
        <f t="shared" si="115"/>
        <v>0</v>
      </c>
      <c r="AU26" s="455">
        <f t="shared" si="115"/>
        <v>0</v>
      </c>
      <c r="AV26" s="455">
        <f t="shared" si="115"/>
        <v>0</v>
      </c>
      <c r="AW26" s="455">
        <f t="shared" si="115"/>
        <v>0</v>
      </c>
      <c r="AX26" s="455">
        <f t="shared" si="115"/>
        <v>0</v>
      </c>
      <c r="AY26" s="455">
        <f t="shared" si="115"/>
        <v>0</v>
      </c>
      <c r="AZ26" s="455">
        <f t="shared" si="115"/>
        <v>0</v>
      </c>
      <c r="BA26" s="455">
        <f t="shared" si="115"/>
        <v>0</v>
      </c>
      <c r="BB26" s="455">
        <f t="shared" si="115"/>
        <v>0</v>
      </c>
      <c r="BC26" s="455">
        <f t="shared" si="115"/>
        <v>0</v>
      </c>
      <c r="BD26" s="455">
        <f t="shared" si="115"/>
        <v>0</v>
      </c>
      <c r="BE26" s="455">
        <f t="shared" si="115"/>
        <v>0</v>
      </c>
      <c r="BF26" s="455">
        <f t="shared" si="115"/>
        <v>0</v>
      </c>
      <c r="BG26" s="455">
        <f t="shared" si="115"/>
        <v>0</v>
      </c>
      <c r="BH26" s="455">
        <f t="shared" si="115"/>
        <v>0</v>
      </c>
      <c r="BI26" s="455">
        <f t="shared" si="115"/>
        <v>0</v>
      </c>
      <c r="BJ26" s="455">
        <f t="shared" si="115"/>
        <v>0</v>
      </c>
      <c r="BK26" s="455">
        <f t="shared" si="115"/>
        <v>0</v>
      </c>
      <c r="BL26" s="455">
        <f t="shared" si="115"/>
        <v>0</v>
      </c>
      <c r="BM26" s="455">
        <f t="shared" si="115"/>
        <v>0</v>
      </c>
      <c r="BN26" s="455">
        <f t="shared" si="115"/>
        <v>0</v>
      </c>
      <c r="BO26" s="455">
        <f t="shared" si="115"/>
        <v>0</v>
      </c>
      <c r="BP26" s="455">
        <f t="shared" si="18"/>
        <v>0</v>
      </c>
      <c r="BQ26" s="455">
        <f t="shared" si="19"/>
        <v>0</v>
      </c>
      <c r="BR26" s="455">
        <f t="shared" si="20"/>
        <v>0</v>
      </c>
      <c r="BS26" s="455">
        <f t="shared" si="21"/>
        <v>0</v>
      </c>
      <c r="BT26" s="455">
        <f t="shared" si="22"/>
        <v>0</v>
      </c>
      <c r="BU26" s="455">
        <f t="shared" si="23"/>
        <v>0</v>
      </c>
      <c r="BV26" s="455">
        <f t="shared" si="24"/>
        <v>0</v>
      </c>
      <c r="BW26" s="455">
        <f t="shared" si="25"/>
        <v>0</v>
      </c>
      <c r="BX26" s="455">
        <f t="shared" si="26"/>
        <v>0</v>
      </c>
      <c r="BY26" s="455">
        <f t="shared" si="27"/>
        <v>0</v>
      </c>
      <c r="BZ26" s="455">
        <f t="shared" si="28"/>
        <v>0</v>
      </c>
      <c r="CA26" s="455">
        <f t="shared" si="29"/>
        <v>0</v>
      </c>
      <c r="CB26" s="455">
        <f t="shared" si="30"/>
        <v>0</v>
      </c>
      <c r="CC26" s="455">
        <f t="shared" si="31"/>
        <v>0</v>
      </c>
      <c r="CD26" s="455">
        <f t="shared" si="32"/>
        <v>0</v>
      </c>
      <c r="CE26" s="455">
        <f t="shared" si="33"/>
        <v>0</v>
      </c>
      <c r="CF26" s="455">
        <f t="shared" si="34"/>
        <v>0</v>
      </c>
      <c r="CG26" s="455">
        <f t="shared" si="35"/>
        <v>0</v>
      </c>
      <c r="CH26" s="455">
        <f t="shared" si="36"/>
        <v>0</v>
      </c>
      <c r="CI26" s="455">
        <f t="shared" si="37"/>
        <v>0</v>
      </c>
      <c r="CJ26" s="455">
        <f t="shared" si="38"/>
        <v>0</v>
      </c>
      <c r="CK26" s="455">
        <f t="shared" si="39"/>
        <v>0</v>
      </c>
      <c r="CL26" s="455">
        <f t="shared" si="40"/>
        <v>0</v>
      </c>
      <c r="CM26" s="455">
        <f t="shared" si="41"/>
        <v>0</v>
      </c>
      <c r="CN26" s="455">
        <f t="shared" si="42"/>
        <v>0</v>
      </c>
      <c r="CO26" s="455">
        <f t="shared" si="43"/>
        <v>0</v>
      </c>
      <c r="CP26" s="455">
        <f t="shared" si="44"/>
        <v>0</v>
      </c>
      <c r="CQ26" s="455">
        <f t="shared" si="45"/>
        <v>0</v>
      </c>
      <c r="CR26" s="455">
        <f t="shared" si="46"/>
        <v>0</v>
      </c>
      <c r="CS26" s="455">
        <f t="shared" si="47"/>
        <v>0</v>
      </c>
      <c r="CT26" s="455">
        <f t="shared" si="48"/>
        <v>0</v>
      </c>
      <c r="CU26" s="455">
        <f t="shared" si="49"/>
        <v>0</v>
      </c>
      <c r="CV26" s="455">
        <f t="shared" si="50"/>
        <v>0</v>
      </c>
      <c r="CW26" s="455">
        <f t="shared" si="51"/>
        <v>0</v>
      </c>
      <c r="CX26" s="455">
        <f t="shared" si="52"/>
        <v>0</v>
      </c>
      <c r="CY26" s="455">
        <f t="shared" si="53"/>
        <v>0</v>
      </c>
      <c r="CZ26" s="455">
        <f t="shared" si="54"/>
        <v>0</v>
      </c>
      <c r="DA26" s="455">
        <f t="shared" si="55"/>
        <v>0</v>
      </c>
      <c r="DB26" s="455">
        <f t="shared" si="56"/>
        <v>0</v>
      </c>
      <c r="DC26" s="455">
        <f t="shared" si="57"/>
        <v>0</v>
      </c>
      <c r="DD26" s="455">
        <f t="shared" si="58"/>
        <v>0</v>
      </c>
      <c r="DE26" s="455">
        <f t="shared" si="59"/>
        <v>0</v>
      </c>
      <c r="DF26" s="455">
        <f t="shared" si="60"/>
        <v>0</v>
      </c>
      <c r="DG26" s="455">
        <f t="shared" si="61"/>
        <v>0</v>
      </c>
      <c r="DH26" s="455">
        <f t="shared" si="62"/>
        <v>0</v>
      </c>
      <c r="DI26" s="455">
        <f t="shared" si="63"/>
        <v>0</v>
      </c>
      <c r="DJ26" s="455">
        <f t="shared" si="64"/>
        <v>0</v>
      </c>
      <c r="DK26" s="455">
        <f t="shared" si="65"/>
        <v>0</v>
      </c>
      <c r="DL26" s="455">
        <f t="shared" si="66"/>
        <v>0</v>
      </c>
      <c r="DM26" s="455">
        <f t="shared" si="67"/>
        <v>0</v>
      </c>
      <c r="DN26" s="455">
        <f t="shared" si="68"/>
        <v>0</v>
      </c>
      <c r="DO26" s="455">
        <f t="shared" si="69"/>
        <v>0</v>
      </c>
      <c r="DP26" s="455">
        <f t="shared" si="70"/>
        <v>0</v>
      </c>
      <c r="DQ26" s="455">
        <f t="shared" si="71"/>
        <v>0</v>
      </c>
      <c r="DR26" s="455">
        <f t="shared" si="72"/>
        <v>0</v>
      </c>
      <c r="DS26" s="455">
        <f t="shared" si="73"/>
        <v>0</v>
      </c>
      <c r="DT26" s="455">
        <f t="shared" si="74"/>
        <v>0</v>
      </c>
      <c r="DU26" s="455">
        <f t="shared" si="75"/>
        <v>0</v>
      </c>
      <c r="DV26" s="455">
        <f t="shared" si="76"/>
        <v>0</v>
      </c>
      <c r="DW26" s="455">
        <f t="shared" si="77"/>
        <v>0</v>
      </c>
      <c r="DX26" s="455">
        <f t="shared" si="78"/>
        <v>0</v>
      </c>
      <c r="DY26" s="455">
        <f t="shared" si="79"/>
        <v>0</v>
      </c>
      <c r="DZ26" s="455">
        <f t="shared" si="80"/>
        <v>0</v>
      </c>
      <c r="EA26" s="455">
        <f t="shared" si="81"/>
        <v>0</v>
      </c>
      <c r="EB26" s="455">
        <f t="shared" si="82"/>
        <v>0</v>
      </c>
      <c r="EC26" s="455">
        <f t="shared" si="83"/>
        <v>0</v>
      </c>
      <c r="ED26" s="455">
        <f t="shared" si="84"/>
        <v>0</v>
      </c>
      <c r="EE26" s="455">
        <f t="shared" si="85"/>
        <v>0</v>
      </c>
      <c r="EF26" s="455">
        <f t="shared" si="86"/>
        <v>0</v>
      </c>
      <c r="EG26" s="455">
        <f t="shared" si="87"/>
        <v>0</v>
      </c>
      <c r="EH26" s="455">
        <f t="shared" si="88"/>
        <v>0</v>
      </c>
      <c r="EI26" s="455">
        <f t="shared" si="89"/>
        <v>0</v>
      </c>
      <c r="EJ26" s="455">
        <f t="shared" si="90"/>
        <v>0</v>
      </c>
      <c r="EK26" s="455">
        <f t="shared" si="91"/>
        <v>0</v>
      </c>
      <c r="EL26" s="455">
        <f t="shared" si="92"/>
        <v>0</v>
      </c>
      <c r="EM26" s="455">
        <f t="shared" si="93"/>
        <v>0</v>
      </c>
      <c r="EN26" s="455">
        <f t="shared" si="94"/>
        <v>0</v>
      </c>
      <c r="EO26" s="455">
        <f t="shared" si="95"/>
        <v>0</v>
      </c>
      <c r="EP26" s="455">
        <f t="shared" si="96"/>
        <v>0</v>
      </c>
      <c r="EQ26" s="455">
        <f t="shared" si="97"/>
        <v>0</v>
      </c>
      <c r="ER26" s="455">
        <f t="shared" si="98"/>
        <v>0</v>
      </c>
      <c r="ES26" s="455">
        <f t="shared" si="99"/>
        <v>0</v>
      </c>
      <c r="ET26" s="455">
        <f t="shared" si="100"/>
        <v>0</v>
      </c>
      <c r="EU26" s="455">
        <f t="shared" si="101"/>
        <v>0</v>
      </c>
    </row>
    <row r="27" spans="2:151" ht="15.75" thickBot="1" x14ac:dyDescent="0.3">
      <c r="B27" s="466"/>
      <c r="C27" s="491" t="s">
        <v>441</v>
      </c>
      <c r="D27" s="22">
        <v>3</v>
      </c>
      <c r="E27" s="469">
        <v>4</v>
      </c>
      <c r="F27" s="497"/>
      <c r="G27" s="470">
        <f t="shared" si="102"/>
        <v>0</v>
      </c>
      <c r="H27" s="536">
        <f t="shared" si="8"/>
        <v>0</v>
      </c>
      <c r="I27" s="530"/>
      <c r="J27" s="471">
        <f t="shared" si="9"/>
        <v>0</v>
      </c>
      <c r="K27" s="497"/>
      <c r="L27" s="470">
        <f t="shared" si="10"/>
        <v>0</v>
      </c>
      <c r="M27" s="521"/>
      <c r="N27" s="521"/>
      <c r="O27" s="472">
        <f t="shared" si="11"/>
        <v>0</v>
      </c>
      <c r="P27" s="471">
        <f t="shared" si="12"/>
        <v>0</v>
      </c>
      <c r="Q27" s="473" t="str">
        <f t="shared" si="13"/>
        <v/>
      </c>
      <c r="R27" s="409"/>
      <c r="S27" s="454" t="str">
        <f t="shared" si="0"/>
        <v>Bufadors</v>
      </c>
      <c r="T27" s="455">
        <f t="shared" si="14"/>
        <v>0</v>
      </c>
      <c r="U27" s="455">
        <f t="shared" ref="U27:BO27" si="116">IF(T27&lt;1,0,T27-($L27/12))</f>
        <v>0</v>
      </c>
      <c r="V27" s="455">
        <f t="shared" si="116"/>
        <v>0</v>
      </c>
      <c r="W27" s="455">
        <f t="shared" si="116"/>
        <v>0</v>
      </c>
      <c r="X27" s="455">
        <f t="shared" si="116"/>
        <v>0</v>
      </c>
      <c r="Y27" s="455">
        <f t="shared" si="116"/>
        <v>0</v>
      </c>
      <c r="Z27" s="455">
        <f t="shared" si="116"/>
        <v>0</v>
      </c>
      <c r="AA27" s="455">
        <f t="shared" si="116"/>
        <v>0</v>
      </c>
      <c r="AB27" s="455">
        <f t="shared" si="116"/>
        <v>0</v>
      </c>
      <c r="AC27" s="455">
        <f t="shared" si="116"/>
        <v>0</v>
      </c>
      <c r="AD27" s="455">
        <f t="shared" si="116"/>
        <v>0</v>
      </c>
      <c r="AE27" s="455">
        <f t="shared" si="116"/>
        <v>0</v>
      </c>
      <c r="AF27" s="455">
        <f t="shared" si="116"/>
        <v>0</v>
      </c>
      <c r="AG27" s="455">
        <f t="shared" si="116"/>
        <v>0</v>
      </c>
      <c r="AH27" s="455">
        <f t="shared" si="116"/>
        <v>0</v>
      </c>
      <c r="AI27" s="455">
        <f t="shared" si="116"/>
        <v>0</v>
      </c>
      <c r="AJ27" s="455">
        <f t="shared" si="116"/>
        <v>0</v>
      </c>
      <c r="AK27" s="455">
        <f t="shared" si="116"/>
        <v>0</v>
      </c>
      <c r="AL27" s="455">
        <f t="shared" si="116"/>
        <v>0</v>
      </c>
      <c r="AM27" s="455">
        <f t="shared" si="116"/>
        <v>0</v>
      </c>
      <c r="AN27" s="455">
        <f t="shared" si="116"/>
        <v>0</v>
      </c>
      <c r="AO27" s="455">
        <f t="shared" si="116"/>
        <v>0</v>
      </c>
      <c r="AP27" s="455">
        <f t="shared" si="116"/>
        <v>0</v>
      </c>
      <c r="AQ27" s="455">
        <f t="shared" si="116"/>
        <v>0</v>
      </c>
      <c r="AR27" s="455">
        <f t="shared" si="116"/>
        <v>0</v>
      </c>
      <c r="AS27" s="455">
        <f t="shared" si="116"/>
        <v>0</v>
      </c>
      <c r="AT27" s="455">
        <f t="shared" si="116"/>
        <v>0</v>
      </c>
      <c r="AU27" s="455">
        <f t="shared" si="116"/>
        <v>0</v>
      </c>
      <c r="AV27" s="455">
        <f t="shared" si="116"/>
        <v>0</v>
      </c>
      <c r="AW27" s="455">
        <f t="shared" si="116"/>
        <v>0</v>
      </c>
      <c r="AX27" s="455">
        <f t="shared" si="116"/>
        <v>0</v>
      </c>
      <c r="AY27" s="455">
        <f t="shared" si="116"/>
        <v>0</v>
      </c>
      <c r="AZ27" s="455">
        <f t="shared" si="116"/>
        <v>0</v>
      </c>
      <c r="BA27" s="455">
        <f t="shared" si="116"/>
        <v>0</v>
      </c>
      <c r="BB27" s="455">
        <f t="shared" si="116"/>
        <v>0</v>
      </c>
      <c r="BC27" s="455">
        <f t="shared" si="116"/>
        <v>0</v>
      </c>
      <c r="BD27" s="455">
        <f t="shared" si="116"/>
        <v>0</v>
      </c>
      <c r="BE27" s="455">
        <f t="shared" si="116"/>
        <v>0</v>
      </c>
      <c r="BF27" s="455">
        <f t="shared" si="116"/>
        <v>0</v>
      </c>
      <c r="BG27" s="455">
        <f t="shared" si="116"/>
        <v>0</v>
      </c>
      <c r="BH27" s="455">
        <f t="shared" si="116"/>
        <v>0</v>
      </c>
      <c r="BI27" s="455">
        <f t="shared" si="116"/>
        <v>0</v>
      </c>
      <c r="BJ27" s="455">
        <f t="shared" si="116"/>
        <v>0</v>
      </c>
      <c r="BK27" s="455">
        <f t="shared" si="116"/>
        <v>0</v>
      </c>
      <c r="BL27" s="455">
        <f t="shared" si="116"/>
        <v>0</v>
      </c>
      <c r="BM27" s="455">
        <f t="shared" si="116"/>
        <v>0</v>
      </c>
      <c r="BN27" s="455">
        <f t="shared" si="116"/>
        <v>0</v>
      </c>
      <c r="BO27" s="455">
        <f t="shared" si="116"/>
        <v>0</v>
      </c>
      <c r="BP27" s="455">
        <f t="shared" si="18"/>
        <v>0</v>
      </c>
      <c r="BQ27" s="455">
        <f t="shared" si="19"/>
        <v>0</v>
      </c>
      <c r="BR27" s="455">
        <f t="shared" si="20"/>
        <v>0</v>
      </c>
      <c r="BS27" s="455">
        <f t="shared" si="21"/>
        <v>0</v>
      </c>
      <c r="BT27" s="455">
        <f t="shared" si="22"/>
        <v>0</v>
      </c>
      <c r="BU27" s="455">
        <f t="shared" si="23"/>
        <v>0</v>
      </c>
      <c r="BV27" s="455">
        <f t="shared" si="24"/>
        <v>0</v>
      </c>
      <c r="BW27" s="455">
        <f t="shared" si="25"/>
        <v>0</v>
      </c>
      <c r="BX27" s="455">
        <f t="shared" si="26"/>
        <v>0</v>
      </c>
      <c r="BY27" s="455">
        <f t="shared" si="27"/>
        <v>0</v>
      </c>
      <c r="BZ27" s="455">
        <f t="shared" si="28"/>
        <v>0</v>
      </c>
      <c r="CA27" s="455">
        <f t="shared" si="29"/>
        <v>0</v>
      </c>
      <c r="CB27" s="455">
        <f t="shared" si="30"/>
        <v>0</v>
      </c>
      <c r="CC27" s="455">
        <f t="shared" si="31"/>
        <v>0</v>
      </c>
      <c r="CD27" s="455">
        <f t="shared" si="32"/>
        <v>0</v>
      </c>
      <c r="CE27" s="455">
        <f t="shared" si="33"/>
        <v>0</v>
      </c>
      <c r="CF27" s="455">
        <f t="shared" si="34"/>
        <v>0</v>
      </c>
      <c r="CG27" s="455">
        <f t="shared" si="35"/>
        <v>0</v>
      </c>
      <c r="CH27" s="455">
        <f t="shared" si="36"/>
        <v>0</v>
      </c>
      <c r="CI27" s="455">
        <f t="shared" si="37"/>
        <v>0</v>
      </c>
      <c r="CJ27" s="455">
        <f t="shared" si="38"/>
        <v>0</v>
      </c>
      <c r="CK27" s="455">
        <f t="shared" si="39"/>
        <v>0</v>
      </c>
      <c r="CL27" s="455">
        <f t="shared" si="40"/>
        <v>0</v>
      </c>
      <c r="CM27" s="455">
        <f t="shared" si="41"/>
        <v>0</v>
      </c>
      <c r="CN27" s="455">
        <f t="shared" si="42"/>
        <v>0</v>
      </c>
      <c r="CO27" s="455">
        <f t="shared" si="43"/>
        <v>0</v>
      </c>
      <c r="CP27" s="455">
        <f t="shared" si="44"/>
        <v>0</v>
      </c>
      <c r="CQ27" s="455">
        <f t="shared" si="45"/>
        <v>0</v>
      </c>
      <c r="CR27" s="455">
        <f t="shared" si="46"/>
        <v>0</v>
      </c>
      <c r="CS27" s="455">
        <f t="shared" si="47"/>
        <v>0</v>
      </c>
      <c r="CT27" s="455">
        <f t="shared" si="48"/>
        <v>0</v>
      </c>
      <c r="CU27" s="455">
        <f t="shared" si="49"/>
        <v>0</v>
      </c>
      <c r="CV27" s="455">
        <f t="shared" si="50"/>
        <v>0</v>
      </c>
      <c r="CW27" s="455">
        <f t="shared" si="51"/>
        <v>0</v>
      </c>
      <c r="CX27" s="455">
        <f t="shared" si="52"/>
        <v>0</v>
      </c>
      <c r="CY27" s="455">
        <f t="shared" si="53"/>
        <v>0</v>
      </c>
      <c r="CZ27" s="455">
        <f t="shared" si="54"/>
        <v>0</v>
      </c>
      <c r="DA27" s="455">
        <f t="shared" si="55"/>
        <v>0</v>
      </c>
      <c r="DB27" s="455">
        <f t="shared" si="56"/>
        <v>0</v>
      </c>
      <c r="DC27" s="455">
        <f t="shared" si="57"/>
        <v>0</v>
      </c>
      <c r="DD27" s="455">
        <f t="shared" si="58"/>
        <v>0</v>
      </c>
      <c r="DE27" s="455">
        <f t="shared" si="59"/>
        <v>0</v>
      </c>
      <c r="DF27" s="455">
        <f t="shared" si="60"/>
        <v>0</v>
      </c>
      <c r="DG27" s="455">
        <f t="shared" si="61"/>
        <v>0</v>
      </c>
      <c r="DH27" s="455">
        <f t="shared" si="62"/>
        <v>0</v>
      </c>
      <c r="DI27" s="455">
        <f t="shared" si="63"/>
        <v>0</v>
      </c>
      <c r="DJ27" s="455">
        <f t="shared" si="64"/>
        <v>0</v>
      </c>
      <c r="DK27" s="455">
        <f t="shared" si="65"/>
        <v>0</v>
      </c>
      <c r="DL27" s="455">
        <f t="shared" si="66"/>
        <v>0</v>
      </c>
      <c r="DM27" s="455">
        <f t="shared" si="67"/>
        <v>0</v>
      </c>
      <c r="DN27" s="455">
        <f t="shared" si="68"/>
        <v>0</v>
      </c>
      <c r="DO27" s="455">
        <f t="shared" si="69"/>
        <v>0</v>
      </c>
      <c r="DP27" s="455">
        <f t="shared" si="70"/>
        <v>0</v>
      </c>
      <c r="DQ27" s="455">
        <f t="shared" si="71"/>
        <v>0</v>
      </c>
      <c r="DR27" s="455">
        <f t="shared" si="72"/>
        <v>0</v>
      </c>
      <c r="DS27" s="455">
        <f t="shared" si="73"/>
        <v>0</v>
      </c>
      <c r="DT27" s="455">
        <f t="shared" si="74"/>
        <v>0</v>
      </c>
      <c r="DU27" s="455">
        <f t="shared" si="75"/>
        <v>0</v>
      </c>
      <c r="DV27" s="455">
        <f t="shared" si="76"/>
        <v>0</v>
      </c>
      <c r="DW27" s="455">
        <f t="shared" si="77"/>
        <v>0</v>
      </c>
      <c r="DX27" s="455">
        <f t="shared" si="78"/>
        <v>0</v>
      </c>
      <c r="DY27" s="455">
        <f t="shared" si="79"/>
        <v>0</v>
      </c>
      <c r="DZ27" s="455">
        <f t="shared" si="80"/>
        <v>0</v>
      </c>
      <c r="EA27" s="455">
        <f t="shared" si="81"/>
        <v>0</v>
      </c>
      <c r="EB27" s="455">
        <f t="shared" si="82"/>
        <v>0</v>
      </c>
      <c r="EC27" s="455">
        <f t="shared" si="83"/>
        <v>0</v>
      </c>
      <c r="ED27" s="455">
        <f t="shared" si="84"/>
        <v>0</v>
      </c>
      <c r="EE27" s="455">
        <f t="shared" si="85"/>
        <v>0</v>
      </c>
      <c r="EF27" s="455">
        <f t="shared" si="86"/>
        <v>0</v>
      </c>
      <c r="EG27" s="455">
        <f t="shared" si="87"/>
        <v>0</v>
      </c>
      <c r="EH27" s="455">
        <f t="shared" si="88"/>
        <v>0</v>
      </c>
      <c r="EI27" s="455">
        <f t="shared" si="89"/>
        <v>0</v>
      </c>
      <c r="EJ27" s="455">
        <f t="shared" si="90"/>
        <v>0</v>
      </c>
      <c r="EK27" s="455">
        <f t="shared" si="91"/>
        <v>0</v>
      </c>
      <c r="EL27" s="455">
        <f t="shared" si="92"/>
        <v>0</v>
      </c>
      <c r="EM27" s="455">
        <f t="shared" si="93"/>
        <v>0</v>
      </c>
      <c r="EN27" s="455">
        <f t="shared" si="94"/>
        <v>0</v>
      </c>
      <c r="EO27" s="455">
        <f t="shared" si="95"/>
        <v>0</v>
      </c>
      <c r="EP27" s="455">
        <f t="shared" si="96"/>
        <v>0</v>
      </c>
      <c r="EQ27" s="455">
        <f t="shared" si="97"/>
        <v>0</v>
      </c>
      <c r="ER27" s="455">
        <f t="shared" si="98"/>
        <v>0</v>
      </c>
      <c r="ES27" s="455">
        <f t="shared" si="99"/>
        <v>0</v>
      </c>
      <c r="ET27" s="455">
        <f t="shared" si="100"/>
        <v>0</v>
      </c>
      <c r="EU27" s="455">
        <f t="shared" si="101"/>
        <v>0</v>
      </c>
    </row>
    <row r="28" spans="2:151" x14ac:dyDescent="0.25">
      <c r="B28" s="466"/>
      <c r="C28" s="492" t="s">
        <v>442</v>
      </c>
      <c r="D28" s="27">
        <v>18</v>
      </c>
      <c r="E28" s="474">
        <v>4</v>
      </c>
      <c r="F28" s="498"/>
      <c r="G28" s="475">
        <f t="shared" si="102"/>
        <v>0</v>
      </c>
      <c r="H28" s="537">
        <f t="shared" si="8"/>
        <v>0</v>
      </c>
      <c r="I28" s="532"/>
      <c r="J28" s="476">
        <f t="shared" si="9"/>
        <v>0</v>
      </c>
      <c r="K28" s="498"/>
      <c r="L28" s="475">
        <f t="shared" si="10"/>
        <v>0</v>
      </c>
      <c r="M28" s="522"/>
      <c r="N28" s="522"/>
      <c r="O28" s="477">
        <f t="shared" si="11"/>
        <v>0</v>
      </c>
      <c r="P28" s="476">
        <f t="shared" si="12"/>
        <v>0</v>
      </c>
      <c r="Q28" s="478" t="str">
        <f t="shared" si="13"/>
        <v/>
      </c>
      <c r="R28" s="409"/>
      <c r="S28" s="454" t="str">
        <f t="shared" si="0"/>
        <v>Bateria</v>
      </c>
      <c r="T28" s="455">
        <f t="shared" si="14"/>
        <v>0</v>
      </c>
      <c r="U28" s="455">
        <f t="shared" ref="U28:BO28" si="117">IF(T28&lt;1,0,T28-($L28/12))</f>
        <v>0</v>
      </c>
      <c r="V28" s="455">
        <f t="shared" si="117"/>
        <v>0</v>
      </c>
      <c r="W28" s="455">
        <f t="shared" si="117"/>
        <v>0</v>
      </c>
      <c r="X28" s="455">
        <f t="shared" si="117"/>
        <v>0</v>
      </c>
      <c r="Y28" s="455">
        <f t="shared" si="117"/>
        <v>0</v>
      </c>
      <c r="Z28" s="455">
        <f t="shared" si="117"/>
        <v>0</v>
      </c>
      <c r="AA28" s="455">
        <f t="shared" si="117"/>
        <v>0</v>
      </c>
      <c r="AB28" s="455">
        <f t="shared" si="117"/>
        <v>0</v>
      </c>
      <c r="AC28" s="455">
        <f t="shared" si="117"/>
        <v>0</v>
      </c>
      <c r="AD28" s="455">
        <f t="shared" si="117"/>
        <v>0</v>
      </c>
      <c r="AE28" s="455">
        <f t="shared" si="117"/>
        <v>0</v>
      </c>
      <c r="AF28" s="455">
        <f t="shared" si="117"/>
        <v>0</v>
      </c>
      <c r="AG28" s="455">
        <f t="shared" si="117"/>
        <v>0</v>
      </c>
      <c r="AH28" s="455">
        <f t="shared" si="117"/>
        <v>0</v>
      </c>
      <c r="AI28" s="455">
        <f t="shared" si="117"/>
        <v>0</v>
      </c>
      <c r="AJ28" s="455">
        <f t="shared" si="117"/>
        <v>0</v>
      </c>
      <c r="AK28" s="455">
        <f t="shared" si="117"/>
        <v>0</v>
      </c>
      <c r="AL28" s="455">
        <f t="shared" si="117"/>
        <v>0</v>
      </c>
      <c r="AM28" s="455">
        <f t="shared" si="117"/>
        <v>0</v>
      </c>
      <c r="AN28" s="455">
        <f t="shared" si="117"/>
        <v>0</v>
      </c>
      <c r="AO28" s="455">
        <f t="shared" si="117"/>
        <v>0</v>
      </c>
      <c r="AP28" s="455">
        <f t="shared" si="117"/>
        <v>0</v>
      </c>
      <c r="AQ28" s="455">
        <f t="shared" si="117"/>
        <v>0</v>
      </c>
      <c r="AR28" s="455">
        <f t="shared" si="117"/>
        <v>0</v>
      </c>
      <c r="AS28" s="455">
        <f t="shared" si="117"/>
        <v>0</v>
      </c>
      <c r="AT28" s="455">
        <f t="shared" si="117"/>
        <v>0</v>
      </c>
      <c r="AU28" s="455">
        <f t="shared" si="117"/>
        <v>0</v>
      </c>
      <c r="AV28" s="455">
        <f t="shared" si="117"/>
        <v>0</v>
      </c>
      <c r="AW28" s="455">
        <f t="shared" si="117"/>
        <v>0</v>
      </c>
      <c r="AX28" s="455">
        <f t="shared" si="117"/>
        <v>0</v>
      </c>
      <c r="AY28" s="455">
        <f t="shared" si="117"/>
        <v>0</v>
      </c>
      <c r="AZ28" s="455">
        <f t="shared" si="117"/>
        <v>0</v>
      </c>
      <c r="BA28" s="455">
        <f t="shared" si="117"/>
        <v>0</v>
      </c>
      <c r="BB28" s="455">
        <f t="shared" si="117"/>
        <v>0</v>
      </c>
      <c r="BC28" s="455">
        <f t="shared" si="117"/>
        <v>0</v>
      </c>
      <c r="BD28" s="455">
        <f t="shared" si="117"/>
        <v>0</v>
      </c>
      <c r="BE28" s="455">
        <f t="shared" si="117"/>
        <v>0</v>
      </c>
      <c r="BF28" s="455">
        <f t="shared" si="117"/>
        <v>0</v>
      </c>
      <c r="BG28" s="455">
        <f t="shared" si="117"/>
        <v>0</v>
      </c>
      <c r="BH28" s="455">
        <f t="shared" si="117"/>
        <v>0</v>
      </c>
      <c r="BI28" s="455">
        <f t="shared" si="117"/>
        <v>0</v>
      </c>
      <c r="BJ28" s="455">
        <f t="shared" si="117"/>
        <v>0</v>
      </c>
      <c r="BK28" s="455">
        <f t="shared" si="117"/>
        <v>0</v>
      </c>
      <c r="BL28" s="455">
        <f t="shared" si="117"/>
        <v>0</v>
      </c>
      <c r="BM28" s="455">
        <f t="shared" si="117"/>
        <v>0</v>
      </c>
      <c r="BN28" s="455">
        <f t="shared" si="117"/>
        <v>0</v>
      </c>
      <c r="BO28" s="455">
        <f t="shared" si="117"/>
        <v>0</v>
      </c>
      <c r="BP28" s="455">
        <f t="shared" si="18"/>
        <v>0</v>
      </c>
      <c r="BQ28" s="455">
        <f t="shared" si="19"/>
        <v>0</v>
      </c>
      <c r="BR28" s="455">
        <f t="shared" si="20"/>
        <v>0</v>
      </c>
      <c r="BS28" s="455">
        <f t="shared" si="21"/>
        <v>0</v>
      </c>
      <c r="BT28" s="455">
        <f t="shared" si="22"/>
        <v>0</v>
      </c>
      <c r="BU28" s="455">
        <f t="shared" si="23"/>
        <v>0</v>
      </c>
      <c r="BV28" s="455">
        <f t="shared" si="24"/>
        <v>0</v>
      </c>
      <c r="BW28" s="455">
        <f t="shared" si="25"/>
        <v>0</v>
      </c>
      <c r="BX28" s="455">
        <f t="shared" si="26"/>
        <v>0</v>
      </c>
      <c r="BY28" s="455">
        <f t="shared" si="27"/>
        <v>0</v>
      </c>
      <c r="BZ28" s="455">
        <f t="shared" si="28"/>
        <v>0</v>
      </c>
      <c r="CA28" s="455">
        <f t="shared" si="29"/>
        <v>0</v>
      </c>
      <c r="CB28" s="455">
        <f t="shared" si="30"/>
        <v>0</v>
      </c>
      <c r="CC28" s="455">
        <f t="shared" si="31"/>
        <v>0</v>
      </c>
      <c r="CD28" s="455">
        <f t="shared" si="32"/>
        <v>0</v>
      </c>
      <c r="CE28" s="455">
        <f t="shared" si="33"/>
        <v>0</v>
      </c>
      <c r="CF28" s="455">
        <f t="shared" si="34"/>
        <v>0</v>
      </c>
      <c r="CG28" s="455">
        <f t="shared" si="35"/>
        <v>0</v>
      </c>
      <c r="CH28" s="455">
        <f t="shared" si="36"/>
        <v>0</v>
      </c>
      <c r="CI28" s="455">
        <f t="shared" si="37"/>
        <v>0</v>
      </c>
      <c r="CJ28" s="455">
        <f t="shared" si="38"/>
        <v>0</v>
      </c>
      <c r="CK28" s="455">
        <f t="shared" si="39"/>
        <v>0</v>
      </c>
      <c r="CL28" s="455">
        <f t="shared" si="40"/>
        <v>0</v>
      </c>
      <c r="CM28" s="455">
        <f t="shared" si="41"/>
        <v>0</v>
      </c>
      <c r="CN28" s="455">
        <f t="shared" si="42"/>
        <v>0</v>
      </c>
      <c r="CO28" s="455">
        <f t="shared" si="43"/>
        <v>0</v>
      </c>
      <c r="CP28" s="455">
        <f t="shared" si="44"/>
        <v>0</v>
      </c>
      <c r="CQ28" s="455">
        <f t="shared" si="45"/>
        <v>0</v>
      </c>
      <c r="CR28" s="455">
        <f t="shared" si="46"/>
        <v>0</v>
      </c>
      <c r="CS28" s="455">
        <f t="shared" si="47"/>
        <v>0</v>
      </c>
      <c r="CT28" s="455">
        <f t="shared" si="48"/>
        <v>0</v>
      </c>
      <c r="CU28" s="455">
        <f t="shared" si="49"/>
        <v>0</v>
      </c>
      <c r="CV28" s="455">
        <f t="shared" si="50"/>
        <v>0</v>
      </c>
      <c r="CW28" s="455">
        <f t="shared" si="51"/>
        <v>0</v>
      </c>
      <c r="CX28" s="455">
        <f t="shared" si="52"/>
        <v>0</v>
      </c>
      <c r="CY28" s="455">
        <f t="shared" si="53"/>
        <v>0</v>
      </c>
      <c r="CZ28" s="455">
        <f t="shared" si="54"/>
        <v>0</v>
      </c>
      <c r="DA28" s="455">
        <f t="shared" si="55"/>
        <v>0</v>
      </c>
      <c r="DB28" s="455">
        <f t="shared" si="56"/>
        <v>0</v>
      </c>
      <c r="DC28" s="455">
        <f t="shared" si="57"/>
        <v>0</v>
      </c>
      <c r="DD28" s="455">
        <f t="shared" si="58"/>
        <v>0</v>
      </c>
      <c r="DE28" s="455">
        <f t="shared" si="59"/>
        <v>0</v>
      </c>
      <c r="DF28" s="455">
        <f t="shared" si="60"/>
        <v>0</v>
      </c>
      <c r="DG28" s="455">
        <f t="shared" si="61"/>
        <v>0</v>
      </c>
      <c r="DH28" s="455">
        <f t="shared" si="62"/>
        <v>0</v>
      </c>
      <c r="DI28" s="455">
        <f t="shared" si="63"/>
        <v>0</v>
      </c>
      <c r="DJ28" s="455">
        <f t="shared" si="64"/>
        <v>0</v>
      </c>
      <c r="DK28" s="455">
        <f t="shared" si="65"/>
        <v>0</v>
      </c>
      <c r="DL28" s="455">
        <f t="shared" si="66"/>
        <v>0</v>
      </c>
      <c r="DM28" s="455">
        <f t="shared" si="67"/>
        <v>0</v>
      </c>
      <c r="DN28" s="455">
        <f t="shared" si="68"/>
        <v>0</v>
      </c>
      <c r="DO28" s="455">
        <f t="shared" si="69"/>
        <v>0</v>
      </c>
      <c r="DP28" s="455">
        <f t="shared" si="70"/>
        <v>0</v>
      </c>
      <c r="DQ28" s="455">
        <f t="shared" si="71"/>
        <v>0</v>
      </c>
      <c r="DR28" s="455">
        <f t="shared" si="72"/>
        <v>0</v>
      </c>
      <c r="DS28" s="455">
        <f t="shared" si="73"/>
        <v>0</v>
      </c>
      <c r="DT28" s="455">
        <f t="shared" si="74"/>
        <v>0</v>
      </c>
      <c r="DU28" s="455">
        <f t="shared" si="75"/>
        <v>0</v>
      </c>
      <c r="DV28" s="455">
        <f t="shared" si="76"/>
        <v>0</v>
      </c>
      <c r="DW28" s="455">
        <f t="shared" si="77"/>
        <v>0</v>
      </c>
      <c r="DX28" s="455">
        <f t="shared" si="78"/>
        <v>0</v>
      </c>
      <c r="DY28" s="455">
        <f t="shared" si="79"/>
        <v>0</v>
      </c>
      <c r="DZ28" s="455">
        <f t="shared" si="80"/>
        <v>0</v>
      </c>
      <c r="EA28" s="455">
        <f t="shared" si="81"/>
        <v>0</v>
      </c>
      <c r="EB28" s="455">
        <f t="shared" si="82"/>
        <v>0</v>
      </c>
      <c r="EC28" s="455">
        <f t="shared" si="83"/>
        <v>0</v>
      </c>
      <c r="ED28" s="455">
        <f t="shared" si="84"/>
        <v>0</v>
      </c>
      <c r="EE28" s="455">
        <f t="shared" si="85"/>
        <v>0</v>
      </c>
      <c r="EF28" s="455">
        <f t="shared" si="86"/>
        <v>0</v>
      </c>
      <c r="EG28" s="455">
        <f t="shared" si="87"/>
        <v>0</v>
      </c>
      <c r="EH28" s="455">
        <f t="shared" si="88"/>
        <v>0</v>
      </c>
      <c r="EI28" s="455">
        <f t="shared" si="89"/>
        <v>0</v>
      </c>
      <c r="EJ28" s="455">
        <f t="shared" si="90"/>
        <v>0</v>
      </c>
      <c r="EK28" s="455">
        <f t="shared" si="91"/>
        <v>0</v>
      </c>
      <c r="EL28" s="455">
        <f t="shared" si="92"/>
        <v>0</v>
      </c>
      <c r="EM28" s="455">
        <f t="shared" si="93"/>
        <v>0</v>
      </c>
      <c r="EN28" s="455">
        <f t="shared" si="94"/>
        <v>0</v>
      </c>
      <c r="EO28" s="455">
        <f t="shared" si="95"/>
        <v>0</v>
      </c>
      <c r="EP28" s="455">
        <f t="shared" si="96"/>
        <v>0</v>
      </c>
      <c r="EQ28" s="455">
        <f t="shared" si="97"/>
        <v>0</v>
      </c>
      <c r="ER28" s="455">
        <f t="shared" si="98"/>
        <v>0</v>
      </c>
      <c r="ES28" s="455">
        <f t="shared" si="99"/>
        <v>0</v>
      </c>
      <c r="ET28" s="455">
        <f t="shared" si="100"/>
        <v>0</v>
      </c>
      <c r="EU28" s="455">
        <f t="shared" si="101"/>
        <v>0</v>
      </c>
    </row>
    <row r="29" spans="2:151" x14ac:dyDescent="0.25">
      <c r="B29" s="466"/>
      <c r="C29" s="493" t="s">
        <v>443</v>
      </c>
      <c r="D29" s="16">
        <v>3</v>
      </c>
      <c r="E29" s="467">
        <v>4</v>
      </c>
      <c r="F29" s="461"/>
      <c r="G29" s="438">
        <f t="shared" si="102"/>
        <v>0</v>
      </c>
      <c r="H29" s="535">
        <f t="shared" si="8"/>
        <v>0</v>
      </c>
      <c r="I29" s="460"/>
      <c r="J29" s="440">
        <f t="shared" si="9"/>
        <v>0</v>
      </c>
      <c r="K29" s="461"/>
      <c r="L29" s="438">
        <f t="shared" si="10"/>
        <v>0</v>
      </c>
      <c r="M29" s="520"/>
      <c r="N29" s="520"/>
      <c r="O29" s="441">
        <f t="shared" si="11"/>
        <v>0</v>
      </c>
      <c r="P29" s="440">
        <f t="shared" si="12"/>
        <v>0</v>
      </c>
      <c r="Q29" s="468" t="str">
        <f t="shared" si="13"/>
        <v/>
      </c>
      <c r="R29" s="409"/>
      <c r="S29" s="454" t="str">
        <f t="shared" si="0"/>
        <v>Bolsa bateries</v>
      </c>
      <c r="T29" s="455">
        <f t="shared" si="14"/>
        <v>0</v>
      </c>
      <c r="U29" s="455">
        <f t="shared" ref="U29:BO29" si="118">IF(T29&lt;1,0,T29-($L29/12))</f>
        <v>0</v>
      </c>
      <c r="V29" s="455">
        <f t="shared" si="118"/>
        <v>0</v>
      </c>
      <c r="W29" s="455">
        <f t="shared" si="118"/>
        <v>0</v>
      </c>
      <c r="X29" s="455">
        <f t="shared" si="118"/>
        <v>0</v>
      </c>
      <c r="Y29" s="455">
        <f t="shared" si="118"/>
        <v>0</v>
      </c>
      <c r="Z29" s="455">
        <f t="shared" si="118"/>
        <v>0</v>
      </c>
      <c r="AA29" s="455">
        <f t="shared" si="118"/>
        <v>0</v>
      </c>
      <c r="AB29" s="455">
        <f t="shared" si="118"/>
        <v>0</v>
      </c>
      <c r="AC29" s="455">
        <f t="shared" si="118"/>
        <v>0</v>
      </c>
      <c r="AD29" s="455">
        <f t="shared" si="118"/>
        <v>0</v>
      </c>
      <c r="AE29" s="455">
        <f t="shared" si="118"/>
        <v>0</v>
      </c>
      <c r="AF29" s="455">
        <f t="shared" si="118"/>
        <v>0</v>
      </c>
      <c r="AG29" s="455">
        <f t="shared" si="118"/>
        <v>0</v>
      </c>
      <c r="AH29" s="455">
        <f t="shared" si="118"/>
        <v>0</v>
      </c>
      <c r="AI29" s="455">
        <f t="shared" si="118"/>
        <v>0</v>
      </c>
      <c r="AJ29" s="455">
        <f t="shared" si="118"/>
        <v>0</v>
      </c>
      <c r="AK29" s="455">
        <f t="shared" si="118"/>
        <v>0</v>
      </c>
      <c r="AL29" s="455">
        <f t="shared" si="118"/>
        <v>0</v>
      </c>
      <c r="AM29" s="455">
        <f t="shared" si="118"/>
        <v>0</v>
      </c>
      <c r="AN29" s="455">
        <f t="shared" si="118"/>
        <v>0</v>
      </c>
      <c r="AO29" s="455">
        <f t="shared" si="118"/>
        <v>0</v>
      </c>
      <c r="AP29" s="455">
        <f t="shared" si="118"/>
        <v>0</v>
      </c>
      <c r="AQ29" s="455">
        <f t="shared" si="118"/>
        <v>0</v>
      </c>
      <c r="AR29" s="455">
        <f t="shared" si="118"/>
        <v>0</v>
      </c>
      <c r="AS29" s="455">
        <f t="shared" si="118"/>
        <v>0</v>
      </c>
      <c r="AT29" s="455">
        <f t="shared" si="118"/>
        <v>0</v>
      </c>
      <c r="AU29" s="455">
        <f t="shared" si="118"/>
        <v>0</v>
      </c>
      <c r="AV29" s="455">
        <f t="shared" si="118"/>
        <v>0</v>
      </c>
      <c r="AW29" s="455">
        <f t="shared" si="118"/>
        <v>0</v>
      </c>
      <c r="AX29" s="455">
        <f t="shared" si="118"/>
        <v>0</v>
      </c>
      <c r="AY29" s="455">
        <f t="shared" si="118"/>
        <v>0</v>
      </c>
      <c r="AZ29" s="455">
        <f t="shared" si="118"/>
        <v>0</v>
      </c>
      <c r="BA29" s="455">
        <f t="shared" si="118"/>
        <v>0</v>
      </c>
      <c r="BB29" s="455">
        <f t="shared" si="118"/>
        <v>0</v>
      </c>
      <c r="BC29" s="455">
        <f t="shared" si="118"/>
        <v>0</v>
      </c>
      <c r="BD29" s="455">
        <f t="shared" si="118"/>
        <v>0</v>
      </c>
      <c r="BE29" s="455">
        <f t="shared" si="118"/>
        <v>0</v>
      </c>
      <c r="BF29" s="455">
        <f t="shared" si="118"/>
        <v>0</v>
      </c>
      <c r="BG29" s="455">
        <f t="shared" si="118"/>
        <v>0</v>
      </c>
      <c r="BH29" s="455">
        <f t="shared" si="118"/>
        <v>0</v>
      </c>
      <c r="BI29" s="455">
        <f t="shared" si="118"/>
        <v>0</v>
      </c>
      <c r="BJ29" s="455">
        <f t="shared" si="118"/>
        <v>0</v>
      </c>
      <c r="BK29" s="455">
        <f t="shared" si="118"/>
        <v>0</v>
      </c>
      <c r="BL29" s="455">
        <f t="shared" si="118"/>
        <v>0</v>
      </c>
      <c r="BM29" s="455">
        <f t="shared" si="118"/>
        <v>0</v>
      </c>
      <c r="BN29" s="455">
        <f t="shared" si="118"/>
        <v>0</v>
      </c>
      <c r="BO29" s="455">
        <f t="shared" si="118"/>
        <v>0</v>
      </c>
      <c r="BP29" s="455">
        <f t="shared" si="18"/>
        <v>0</v>
      </c>
      <c r="BQ29" s="455">
        <f t="shared" si="19"/>
        <v>0</v>
      </c>
      <c r="BR29" s="455">
        <f t="shared" si="20"/>
        <v>0</v>
      </c>
      <c r="BS29" s="455">
        <f t="shared" si="21"/>
        <v>0</v>
      </c>
      <c r="BT29" s="455">
        <f t="shared" si="22"/>
        <v>0</v>
      </c>
      <c r="BU29" s="455">
        <f t="shared" si="23"/>
        <v>0</v>
      </c>
      <c r="BV29" s="455">
        <f t="shared" si="24"/>
        <v>0</v>
      </c>
      <c r="BW29" s="455">
        <f t="shared" si="25"/>
        <v>0</v>
      </c>
      <c r="BX29" s="455">
        <f t="shared" si="26"/>
        <v>0</v>
      </c>
      <c r="BY29" s="455">
        <f t="shared" si="27"/>
        <v>0</v>
      </c>
      <c r="BZ29" s="455">
        <f t="shared" si="28"/>
        <v>0</v>
      </c>
      <c r="CA29" s="455">
        <f t="shared" si="29"/>
        <v>0</v>
      </c>
      <c r="CB29" s="455">
        <f t="shared" si="30"/>
        <v>0</v>
      </c>
      <c r="CC29" s="455">
        <f t="shared" si="31"/>
        <v>0</v>
      </c>
      <c r="CD29" s="455">
        <f t="shared" si="32"/>
        <v>0</v>
      </c>
      <c r="CE29" s="455">
        <f t="shared" si="33"/>
        <v>0</v>
      </c>
      <c r="CF29" s="455">
        <f t="shared" si="34"/>
        <v>0</v>
      </c>
      <c r="CG29" s="455">
        <f t="shared" si="35"/>
        <v>0</v>
      </c>
      <c r="CH29" s="455">
        <f t="shared" si="36"/>
        <v>0</v>
      </c>
      <c r="CI29" s="455">
        <f t="shared" si="37"/>
        <v>0</v>
      </c>
      <c r="CJ29" s="455">
        <f t="shared" si="38"/>
        <v>0</v>
      </c>
      <c r="CK29" s="455">
        <f t="shared" si="39"/>
        <v>0</v>
      </c>
      <c r="CL29" s="455">
        <f t="shared" si="40"/>
        <v>0</v>
      </c>
      <c r="CM29" s="455">
        <f t="shared" si="41"/>
        <v>0</v>
      </c>
      <c r="CN29" s="455">
        <f t="shared" si="42"/>
        <v>0</v>
      </c>
      <c r="CO29" s="455">
        <f t="shared" si="43"/>
        <v>0</v>
      </c>
      <c r="CP29" s="455">
        <f t="shared" si="44"/>
        <v>0</v>
      </c>
      <c r="CQ29" s="455">
        <f t="shared" si="45"/>
        <v>0</v>
      </c>
      <c r="CR29" s="455">
        <f t="shared" si="46"/>
        <v>0</v>
      </c>
      <c r="CS29" s="455">
        <f t="shared" si="47"/>
        <v>0</v>
      </c>
      <c r="CT29" s="455">
        <f t="shared" si="48"/>
        <v>0</v>
      </c>
      <c r="CU29" s="455">
        <f t="shared" si="49"/>
        <v>0</v>
      </c>
      <c r="CV29" s="455">
        <f t="shared" si="50"/>
        <v>0</v>
      </c>
      <c r="CW29" s="455">
        <f t="shared" si="51"/>
        <v>0</v>
      </c>
      <c r="CX29" s="455">
        <f t="shared" si="52"/>
        <v>0</v>
      </c>
      <c r="CY29" s="455">
        <f t="shared" si="53"/>
        <v>0</v>
      </c>
      <c r="CZ29" s="455">
        <f t="shared" si="54"/>
        <v>0</v>
      </c>
      <c r="DA29" s="455">
        <f t="shared" si="55"/>
        <v>0</v>
      </c>
      <c r="DB29" s="455">
        <f t="shared" si="56"/>
        <v>0</v>
      </c>
      <c r="DC29" s="455">
        <f t="shared" si="57"/>
        <v>0</v>
      </c>
      <c r="DD29" s="455">
        <f t="shared" si="58"/>
        <v>0</v>
      </c>
      <c r="DE29" s="455">
        <f t="shared" si="59"/>
        <v>0</v>
      </c>
      <c r="DF29" s="455">
        <f t="shared" si="60"/>
        <v>0</v>
      </c>
      <c r="DG29" s="455">
        <f t="shared" si="61"/>
        <v>0</v>
      </c>
      <c r="DH29" s="455">
        <f t="shared" si="62"/>
        <v>0</v>
      </c>
      <c r="DI29" s="455">
        <f t="shared" si="63"/>
        <v>0</v>
      </c>
      <c r="DJ29" s="455">
        <f t="shared" si="64"/>
        <v>0</v>
      </c>
      <c r="DK29" s="455">
        <f t="shared" si="65"/>
        <v>0</v>
      </c>
      <c r="DL29" s="455">
        <f t="shared" si="66"/>
        <v>0</v>
      </c>
      <c r="DM29" s="455">
        <f t="shared" si="67"/>
        <v>0</v>
      </c>
      <c r="DN29" s="455">
        <f t="shared" si="68"/>
        <v>0</v>
      </c>
      <c r="DO29" s="455">
        <f t="shared" si="69"/>
        <v>0</v>
      </c>
      <c r="DP29" s="455">
        <f t="shared" si="70"/>
        <v>0</v>
      </c>
      <c r="DQ29" s="455">
        <f t="shared" si="71"/>
        <v>0</v>
      </c>
      <c r="DR29" s="455">
        <f t="shared" si="72"/>
        <v>0</v>
      </c>
      <c r="DS29" s="455">
        <f t="shared" si="73"/>
        <v>0</v>
      </c>
      <c r="DT29" s="455">
        <f t="shared" si="74"/>
        <v>0</v>
      </c>
      <c r="DU29" s="455">
        <f t="shared" si="75"/>
        <v>0</v>
      </c>
      <c r="DV29" s="455">
        <f t="shared" si="76"/>
        <v>0</v>
      </c>
      <c r="DW29" s="455">
        <f t="shared" si="77"/>
        <v>0</v>
      </c>
      <c r="DX29" s="455">
        <f t="shared" si="78"/>
        <v>0</v>
      </c>
      <c r="DY29" s="455">
        <f t="shared" si="79"/>
        <v>0</v>
      </c>
      <c r="DZ29" s="455">
        <f t="shared" si="80"/>
        <v>0</v>
      </c>
      <c r="EA29" s="455">
        <f t="shared" si="81"/>
        <v>0</v>
      </c>
      <c r="EB29" s="455">
        <f t="shared" si="82"/>
        <v>0</v>
      </c>
      <c r="EC29" s="455">
        <f t="shared" si="83"/>
        <v>0</v>
      </c>
      <c r="ED29" s="455">
        <f t="shared" si="84"/>
        <v>0</v>
      </c>
      <c r="EE29" s="455">
        <f t="shared" si="85"/>
        <v>0</v>
      </c>
      <c r="EF29" s="455">
        <f t="shared" si="86"/>
        <v>0</v>
      </c>
      <c r="EG29" s="455">
        <f t="shared" si="87"/>
        <v>0</v>
      </c>
      <c r="EH29" s="455">
        <f t="shared" si="88"/>
        <v>0</v>
      </c>
      <c r="EI29" s="455">
        <f t="shared" si="89"/>
        <v>0</v>
      </c>
      <c r="EJ29" s="455">
        <f t="shared" si="90"/>
        <v>0</v>
      </c>
      <c r="EK29" s="455">
        <f t="shared" si="91"/>
        <v>0</v>
      </c>
      <c r="EL29" s="455">
        <f t="shared" si="92"/>
        <v>0</v>
      </c>
      <c r="EM29" s="455">
        <f t="shared" si="93"/>
        <v>0</v>
      </c>
      <c r="EN29" s="455">
        <f t="shared" si="94"/>
        <v>0</v>
      </c>
      <c r="EO29" s="455">
        <f t="shared" si="95"/>
        <v>0</v>
      </c>
      <c r="EP29" s="455">
        <f t="shared" si="96"/>
        <v>0</v>
      </c>
      <c r="EQ29" s="455">
        <f t="shared" si="97"/>
        <v>0</v>
      </c>
      <c r="ER29" s="455">
        <f t="shared" si="98"/>
        <v>0</v>
      </c>
      <c r="ES29" s="455">
        <f t="shared" si="99"/>
        <v>0</v>
      </c>
      <c r="ET29" s="455">
        <f t="shared" si="100"/>
        <v>0</v>
      </c>
      <c r="EU29" s="455">
        <f t="shared" si="101"/>
        <v>0</v>
      </c>
    </row>
    <row r="30" spans="2:151" x14ac:dyDescent="0.25">
      <c r="B30" s="466"/>
      <c r="C30" s="493" t="s">
        <v>442</v>
      </c>
      <c r="D30" s="16">
        <v>1</v>
      </c>
      <c r="E30" s="467">
        <v>4</v>
      </c>
      <c r="F30" s="461"/>
      <c r="G30" s="438">
        <f t="shared" si="102"/>
        <v>0</v>
      </c>
      <c r="H30" s="535">
        <f t="shared" si="8"/>
        <v>0</v>
      </c>
      <c r="I30" s="460"/>
      <c r="J30" s="440">
        <f t="shared" si="9"/>
        <v>0</v>
      </c>
      <c r="K30" s="461"/>
      <c r="L30" s="438">
        <f t="shared" si="10"/>
        <v>0</v>
      </c>
      <c r="M30" s="520"/>
      <c r="N30" s="520"/>
      <c r="O30" s="441">
        <f t="shared" si="11"/>
        <v>0</v>
      </c>
      <c r="P30" s="440">
        <f t="shared" si="12"/>
        <v>0</v>
      </c>
      <c r="Q30" s="468" t="str">
        <f t="shared" si="13"/>
        <v/>
      </c>
      <c r="R30" s="409"/>
      <c r="S30" s="454" t="str">
        <f t="shared" si="0"/>
        <v>Bateria</v>
      </c>
      <c r="T30" s="455">
        <f t="shared" si="14"/>
        <v>0</v>
      </c>
      <c r="U30" s="455">
        <f t="shared" ref="U30:BO30" si="119">IF(T30&lt;1,0,T30-($L30/12))</f>
        <v>0</v>
      </c>
      <c r="V30" s="455">
        <f t="shared" si="119"/>
        <v>0</v>
      </c>
      <c r="W30" s="455">
        <f t="shared" si="119"/>
        <v>0</v>
      </c>
      <c r="X30" s="455">
        <f t="shared" si="119"/>
        <v>0</v>
      </c>
      <c r="Y30" s="455">
        <f t="shared" si="119"/>
        <v>0</v>
      </c>
      <c r="Z30" s="455">
        <f t="shared" si="119"/>
        <v>0</v>
      </c>
      <c r="AA30" s="455">
        <f t="shared" si="119"/>
        <v>0</v>
      </c>
      <c r="AB30" s="455">
        <f t="shared" si="119"/>
        <v>0</v>
      </c>
      <c r="AC30" s="455">
        <f t="shared" si="119"/>
        <v>0</v>
      </c>
      <c r="AD30" s="455">
        <f t="shared" si="119"/>
        <v>0</v>
      </c>
      <c r="AE30" s="455">
        <f t="shared" si="119"/>
        <v>0</v>
      </c>
      <c r="AF30" s="455">
        <f t="shared" si="119"/>
        <v>0</v>
      </c>
      <c r="AG30" s="455">
        <f t="shared" si="119"/>
        <v>0</v>
      </c>
      <c r="AH30" s="455">
        <f t="shared" si="119"/>
        <v>0</v>
      </c>
      <c r="AI30" s="455">
        <f t="shared" si="119"/>
        <v>0</v>
      </c>
      <c r="AJ30" s="455">
        <f t="shared" si="119"/>
        <v>0</v>
      </c>
      <c r="AK30" s="455">
        <f t="shared" si="119"/>
        <v>0</v>
      </c>
      <c r="AL30" s="455">
        <f t="shared" si="119"/>
        <v>0</v>
      </c>
      <c r="AM30" s="455">
        <f t="shared" si="119"/>
        <v>0</v>
      </c>
      <c r="AN30" s="455">
        <f t="shared" si="119"/>
        <v>0</v>
      </c>
      <c r="AO30" s="455">
        <f t="shared" si="119"/>
        <v>0</v>
      </c>
      <c r="AP30" s="455">
        <f t="shared" si="119"/>
        <v>0</v>
      </c>
      <c r="AQ30" s="455">
        <f t="shared" si="119"/>
        <v>0</v>
      </c>
      <c r="AR30" s="455">
        <f t="shared" si="119"/>
        <v>0</v>
      </c>
      <c r="AS30" s="455">
        <f t="shared" si="119"/>
        <v>0</v>
      </c>
      <c r="AT30" s="455">
        <f t="shared" si="119"/>
        <v>0</v>
      </c>
      <c r="AU30" s="455">
        <f t="shared" si="119"/>
        <v>0</v>
      </c>
      <c r="AV30" s="455">
        <f t="shared" si="119"/>
        <v>0</v>
      </c>
      <c r="AW30" s="455">
        <f t="shared" si="119"/>
        <v>0</v>
      </c>
      <c r="AX30" s="455">
        <f t="shared" si="119"/>
        <v>0</v>
      </c>
      <c r="AY30" s="455">
        <f t="shared" si="119"/>
        <v>0</v>
      </c>
      <c r="AZ30" s="455">
        <f t="shared" si="119"/>
        <v>0</v>
      </c>
      <c r="BA30" s="455">
        <f t="shared" si="119"/>
        <v>0</v>
      </c>
      <c r="BB30" s="455">
        <f t="shared" si="119"/>
        <v>0</v>
      </c>
      <c r="BC30" s="455">
        <f t="shared" si="119"/>
        <v>0</v>
      </c>
      <c r="BD30" s="455">
        <f t="shared" si="119"/>
        <v>0</v>
      </c>
      <c r="BE30" s="455">
        <f t="shared" si="119"/>
        <v>0</v>
      </c>
      <c r="BF30" s="455">
        <f t="shared" si="119"/>
        <v>0</v>
      </c>
      <c r="BG30" s="455">
        <f t="shared" si="119"/>
        <v>0</v>
      </c>
      <c r="BH30" s="455">
        <f t="shared" si="119"/>
        <v>0</v>
      </c>
      <c r="BI30" s="455">
        <f t="shared" si="119"/>
        <v>0</v>
      </c>
      <c r="BJ30" s="455">
        <f t="shared" si="119"/>
        <v>0</v>
      </c>
      <c r="BK30" s="455">
        <f t="shared" si="119"/>
        <v>0</v>
      </c>
      <c r="BL30" s="455">
        <f t="shared" si="119"/>
        <v>0</v>
      </c>
      <c r="BM30" s="455">
        <f t="shared" si="119"/>
        <v>0</v>
      </c>
      <c r="BN30" s="455">
        <f t="shared" si="119"/>
        <v>0</v>
      </c>
      <c r="BO30" s="455">
        <f t="shared" si="119"/>
        <v>0</v>
      </c>
      <c r="BP30" s="455">
        <f t="shared" si="18"/>
        <v>0</v>
      </c>
      <c r="BQ30" s="455">
        <f t="shared" si="19"/>
        <v>0</v>
      </c>
      <c r="BR30" s="455">
        <f t="shared" si="20"/>
        <v>0</v>
      </c>
      <c r="BS30" s="455">
        <f t="shared" si="21"/>
        <v>0</v>
      </c>
      <c r="BT30" s="455">
        <f t="shared" si="22"/>
        <v>0</v>
      </c>
      <c r="BU30" s="455">
        <f t="shared" si="23"/>
        <v>0</v>
      </c>
      <c r="BV30" s="455">
        <f t="shared" si="24"/>
        <v>0</v>
      </c>
      <c r="BW30" s="455">
        <f t="shared" si="25"/>
        <v>0</v>
      </c>
      <c r="BX30" s="455">
        <f t="shared" si="26"/>
        <v>0</v>
      </c>
      <c r="BY30" s="455">
        <f t="shared" si="27"/>
        <v>0</v>
      </c>
      <c r="BZ30" s="455">
        <f t="shared" si="28"/>
        <v>0</v>
      </c>
      <c r="CA30" s="455">
        <f t="shared" si="29"/>
        <v>0</v>
      </c>
      <c r="CB30" s="455">
        <f t="shared" si="30"/>
        <v>0</v>
      </c>
      <c r="CC30" s="455">
        <f t="shared" si="31"/>
        <v>0</v>
      </c>
      <c r="CD30" s="455">
        <f t="shared" si="32"/>
        <v>0</v>
      </c>
      <c r="CE30" s="455">
        <f t="shared" si="33"/>
        <v>0</v>
      </c>
      <c r="CF30" s="455">
        <f t="shared" si="34"/>
        <v>0</v>
      </c>
      <c r="CG30" s="455">
        <f t="shared" si="35"/>
        <v>0</v>
      </c>
      <c r="CH30" s="455">
        <f t="shared" si="36"/>
        <v>0</v>
      </c>
      <c r="CI30" s="455">
        <f t="shared" si="37"/>
        <v>0</v>
      </c>
      <c r="CJ30" s="455">
        <f t="shared" si="38"/>
        <v>0</v>
      </c>
      <c r="CK30" s="455">
        <f t="shared" si="39"/>
        <v>0</v>
      </c>
      <c r="CL30" s="455">
        <f t="shared" si="40"/>
        <v>0</v>
      </c>
      <c r="CM30" s="455">
        <f t="shared" si="41"/>
        <v>0</v>
      </c>
      <c r="CN30" s="455">
        <f t="shared" si="42"/>
        <v>0</v>
      </c>
      <c r="CO30" s="455">
        <f t="shared" si="43"/>
        <v>0</v>
      </c>
      <c r="CP30" s="455">
        <f t="shared" si="44"/>
        <v>0</v>
      </c>
      <c r="CQ30" s="455">
        <f t="shared" si="45"/>
        <v>0</v>
      </c>
      <c r="CR30" s="455">
        <f t="shared" si="46"/>
        <v>0</v>
      </c>
      <c r="CS30" s="455">
        <f t="shared" si="47"/>
        <v>0</v>
      </c>
      <c r="CT30" s="455">
        <f t="shared" si="48"/>
        <v>0</v>
      </c>
      <c r="CU30" s="455">
        <f t="shared" si="49"/>
        <v>0</v>
      </c>
      <c r="CV30" s="455">
        <f t="shared" si="50"/>
        <v>0</v>
      </c>
      <c r="CW30" s="455">
        <f t="shared" si="51"/>
        <v>0</v>
      </c>
      <c r="CX30" s="455">
        <f t="shared" si="52"/>
        <v>0</v>
      </c>
      <c r="CY30" s="455">
        <f t="shared" si="53"/>
        <v>0</v>
      </c>
      <c r="CZ30" s="455">
        <f t="shared" si="54"/>
        <v>0</v>
      </c>
      <c r="DA30" s="455">
        <f t="shared" si="55"/>
        <v>0</v>
      </c>
      <c r="DB30" s="455">
        <f t="shared" si="56"/>
        <v>0</v>
      </c>
      <c r="DC30" s="455">
        <f t="shared" si="57"/>
        <v>0</v>
      </c>
      <c r="DD30" s="455">
        <f t="shared" si="58"/>
        <v>0</v>
      </c>
      <c r="DE30" s="455">
        <f t="shared" si="59"/>
        <v>0</v>
      </c>
      <c r="DF30" s="455">
        <f t="shared" si="60"/>
        <v>0</v>
      </c>
      <c r="DG30" s="455">
        <f t="shared" si="61"/>
        <v>0</v>
      </c>
      <c r="DH30" s="455">
        <f t="shared" si="62"/>
        <v>0</v>
      </c>
      <c r="DI30" s="455">
        <f t="shared" si="63"/>
        <v>0</v>
      </c>
      <c r="DJ30" s="455">
        <f t="shared" si="64"/>
        <v>0</v>
      </c>
      <c r="DK30" s="455">
        <f t="shared" si="65"/>
        <v>0</v>
      </c>
      <c r="DL30" s="455">
        <f t="shared" si="66"/>
        <v>0</v>
      </c>
      <c r="DM30" s="455">
        <f t="shared" si="67"/>
        <v>0</v>
      </c>
      <c r="DN30" s="455">
        <f t="shared" si="68"/>
        <v>0</v>
      </c>
      <c r="DO30" s="455">
        <f t="shared" si="69"/>
        <v>0</v>
      </c>
      <c r="DP30" s="455">
        <f t="shared" si="70"/>
        <v>0</v>
      </c>
      <c r="DQ30" s="455">
        <f t="shared" si="71"/>
        <v>0</v>
      </c>
      <c r="DR30" s="455">
        <f t="shared" si="72"/>
        <v>0</v>
      </c>
      <c r="DS30" s="455">
        <f t="shared" si="73"/>
        <v>0</v>
      </c>
      <c r="DT30" s="455">
        <f t="shared" si="74"/>
        <v>0</v>
      </c>
      <c r="DU30" s="455">
        <f t="shared" si="75"/>
        <v>0</v>
      </c>
      <c r="DV30" s="455">
        <f t="shared" si="76"/>
        <v>0</v>
      </c>
      <c r="DW30" s="455">
        <f t="shared" si="77"/>
        <v>0</v>
      </c>
      <c r="DX30" s="455">
        <f t="shared" si="78"/>
        <v>0</v>
      </c>
      <c r="DY30" s="455">
        <f t="shared" si="79"/>
        <v>0</v>
      </c>
      <c r="DZ30" s="455">
        <f t="shared" si="80"/>
        <v>0</v>
      </c>
      <c r="EA30" s="455">
        <f t="shared" si="81"/>
        <v>0</v>
      </c>
      <c r="EB30" s="455">
        <f t="shared" si="82"/>
        <v>0</v>
      </c>
      <c r="EC30" s="455">
        <f t="shared" si="83"/>
        <v>0</v>
      </c>
      <c r="ED30" s="455">
        <f t="shared" si="84"/>
        <v>0</v>
      </c>
      <c r="EE30" s="455">
        <f t="shared" si="85"/>
        <v>0</v>
      </c>
      <c r="EF30" s="455">
        <f t="shared" si="86"/>
        <v>0</v>
      </c>
      <c r="EG30" s="455">
        <f t="shared" si="87"/>
        <v>0</v>
      </c>
      <c r="EH30" s="455">
        <f t="shared" si="88"/>
        <v>0</v>
      </c>
      <c r="EI30" s="455">
        <f t="shared" si="89"/>
        <v>0</v>
      </c>
      <c r="EJ30" s="455">
        <f t="shared" si="90"/>
        <v>0</v>
      </c>
      <c r="EK30" s="455">
        <f t="shared" si="91"/>
        <v>0</v>
      </c>
      <c r="EL30" s="455">
        <f t="shared" si="92"/>
        <v>0</v>
      </c>
      <c r="EM30" s="455">
        <f t="shared" si="93"/>
        <v>0</v>
      </c>
      <c r="EN30" s="455">
        <f t="shared" si="94"/>
        <v>0</v>
      </c>
      <c r="EO30" s="455">
        <f t="shared" si="95"/>
        <v>0</v>
      </c>
      <c r="EP30" s="455">
        <f t="shared" si="96"/>
        <v>0</v>
      </c>
      <c r="EQ30" s="455">
        <f t="shared" si="97"/>
        <v>0</v>
      </c>
      <c r="ER30" s="455">
        <f t="shared" si="98"/>
        <v>0</v>
      </c>
      <c r="ES30" s="455">
        <f t="shared" si="99"/>
        <v>0</v>
      </c>
      <c r="ET30" s="455">
        <f t="shared" si="100"/>
        <v>0</v>
      </c>
      <c r="EU30" s="455">
        <f t="shared" si="101"/>
        <v>0</v>
      </c>
    </row>
    <row r="31" spans="2:151" x14ac:dyDescent="0.25">
      <c r="B31" s="466"/>
      <c r="C31" s="493" t="s">
        <v>444</v>
      </c>
      <c r="D31" s="16">
        <v>3</v>
      </c>
      <c r="E31" s="467">
        <v>4</v>
      </c>
      <c r="F31" s="461"/>
      <c r="G31" s="438">
        <f t="shared" si="102"/>
        <v>0</v>
      </c>
      <c r="H31" s="535">
        <f t="shared" si="8"/>
        <v>0</v>
      </c>
      <c r="I31" s="460"/>
      <c r="J31" s="440">
        <f t="shared" si="9"/>
        <v>0</v>
      </c>
      <c r="K31" s="461"/>
      <c r="L31" s="438">
        <f t="shared" si="10"/>
        <v>0</v>
      </c>
      <c r="M31" s="520"/>
      <c r="N31" s="520"/>
      <c r="O31" s="441">
        <f t="shared" si="11"/>
        <v>0</v>
      </c>
      <c r="P31" s="440">
        <f t="shared" si="12"/>
        <v>0</v>
      </c>
      <c r="Q31" s="468" t="str">
        <f t="shared" si="13"/>
        <v/>
      </c>
      <c r="R31" s="409"/>
      <c r="S31" s="454" t="str">
        <f t="shared" si="0"/>
        <v>Cable Connexio Bateries</v>
      </c>
      <c r="T31" s="455">
        <f t="shared" si="14"/>
        <v>0</v>
      </c>
      <c r="U31" s="455">
        <f t="shared" ref="U31:BO31" si="120">IF(T31&lt;1,0,T31-($L31/12))</f>
        <v>0</v>
      </c>
      <c r="V31" s="455">
        <f t="shared" si="120"/>
        <v>0</v>
      </c>
      <c r="W31" s="455">
        <f t="shared" si="120"/>
        <v>0</v>
      </c>
      <c r="X31" s="455">
        <f t="shared" si="120"/>
        <v>0</v>
      </c>
      <c r="Y31" s="455">
        <f t="shared" si="120"/>
        <v>0</v>
      </c>
      <c r="Z31" s="455">
        <f t="shared" si="120"/>
        <v>0</v>
      </c>
      <c r="AA31" s="455">
        <f t="shared" si="120"/>
        <v>0</v>
      </c>
      <c r="AB31" s="455">
        <f t="shared" si="120"/>
        <v>0</v>
      </c>
      <c r="AC31" s="455">
        <f t="shared" si="120"/>
        <v>0</v>
      </c>
      <c r="AD31" s="455">
        <f t="shared" si="120"/>
        <v>0</v>
      </c>
      <c r="AE31" s="455">
        <f t="shared" si="120"/>
        <v>0</v>
      </c>
      <c r="AF31" s="455">
        <f t="shared" si="120"/>
        <v>0</v>
      </c>
      <c r="AG31" s="455">
        <f t="shared" si="120"/>
        <v>0</v>
      </c>
      <c r="AH31" s="455">
        <f t="shared" si="120"/>
        <v>0</v>
      </c>
      <c r="AI31" s="455">
        <f t="shared" si="120"/>
        <v>0</v>
      </c>
      <c r="AJ31" s="455">
        <f t="shared" si="120"/>
        <v>0</v>
      </c>
      <c r="AK31" s="455">
        <f t="shared" si="120"/>
        <v>0</v>
      </c>
      <c r="AL31" s="455">
        <f t="shared" si="120"/>
        <v>0</v>
      </c>
      <c r="AM31" s="455">
        <f t="shared" si="120"/>
        <v>0</v>
      </c>
      <c r="AN31" s="455">
        <f t="shared" si="120"/>
        <v>0</v>
      </c>
      <c r="AO31" s="455">
        <f t="shared" si="120"/>
        <v>0</v>
      </c>
      <c r="AP31" s="455">
        <f t="shared" si="120"/>
        <v>0</v>
      </c>
      <c r="AQ31" s="455">
        <f t="shared" si="120"/>
        <v>0</v>
      </c>
      <c r="AR31" s="455">
        <f t="shared" si="120"/>
        <v>0</v>
      </c>
      <c r="AS31" s="455">
        <f t="shared" si="120"/>
        <v>0</v>
      </c>
      <c r="AT31" s="455">
        <f t="shared" si="120"/>
        <v>0</v>
      </c>
      <c r="AU31" s="455">
        <f t="shared" si="120"/>
        <v>0</v>
      </c>
      <c r="AV31" s="455">
        <f t="shared" si="120"/>
        <v>0</v>
      </c>
      <c r="AW31" s="455">
        <f t="shared" si="120"/>
        <v>0</v>
      </c>
      <c r="AX31" s="455">
        <f t="shared" si="120"/>
        <v>0</v>
      </c>
      <c r="AY31" s="455">
        <f t="shared" si="120"/>
        <v>0</v>
      </c>
      <c r="AZ31" s="455">
        <f t="shared" si="120"/>
        <v>0</v>
      </c>
      <c r="BA31" s="455">
        <f t="shared" si="120"/>
        <v>0</v>
      </c>
      <c r="BB31" s="455">
        <f t="shared" si="120"/>
        <v>0</v>
      </c>
      <c r="BC31" s="455">
        <f t="shared" si="120"/>
        <v>0</v>
      </c>
      <c r="BD31" s="455">
        <f t="shared" si="120"/>
        <v>0</v>
      </c>
      <c r="BE31" s="455">
        <f t="shared" si="120"/>
        <v>0</v>
      </c>
      <c r="BF31" s="455">
        <f t="shared" si="120"/>
        <v>0</v>
      </c>
      <c r="BG31" s="455">
        <f t="shared" si="120"/>
        <v>0</v>
      </c>
      <c r="BH31" s="455">
        <f t="shared" si="120"/>
        <v>0</v>
      </c>
      <c r="BI31" s="455">
        <f t="shared" si="120"/>
        <v>0</v>
      </c>
      <c r="BJ31" s="455">
        <f t="shared" si="120"/>
        <v>0</v>
      </c>
      <c r="BK31" s="455">
        <f t="shared" si="120"/>
        <v>0</v>
      </c>
      <c r="BL31" s="455">
        <f t="shared" si="120"/>
        <v>0</v>
      </c>
      <c r="BM31" s="455">
        <f t="shared" si="120"/>
        <v>0</v>
      </c>
      <c r="BN31" s="455">
        <f t="shared" si="120"/>
        <v>0</v>
      </c>
      <c r="BO31" s="455">
        <f t="shared" si="120"/>
        <v>0</v>
      </c>
      <c r="BP31" s="455">
        <f t="shared" si="18"/>
        <v>0</v>
      </c>
      <c r="BQ31" s="455">
        <f t="shared" si="19"/>
        <v>0</v>
      </c>
      <c r="BR31" s="455">
        <f t="shared" si="20"/>
        <v>0</v>
      </c>
      <c r="BS31" s="455">
        <f t="shared" si="21"/>
        <v>0</v>
      </c>
      <c r="BT31" s="455">
        <f t="shared" si="22"/>
        <v>0</v>
      </c>
      <c r="BU31" s="455">
        <f t="shared" si="23"/>
        <v>0</v>
      </c>
      <c r="BV31" s="455">
        <f t="shared" si="24"/>
        <v>0</v>
      </c>
      <c r="BW31" s="455">
        <f t="shared" si="25"/>
        <v>0</v>
      </c>
      <c r="BX31" s="455">
        <f t="shared" si="26"/>
        <v>0</v>
      </c>
      <c r="BY31" s="455">
        <f t="shared" si="27"/>
        <v>0</v>
      </c>
      <c r="BZ31" s="455">
        <f t="shared" si="28"/>
        <v>0</v>
      </c>
      <c r="CA31" s="455">
        <f t="shared" si="29"/>
        <v>0</v>
      </c>
      <c r="CB31" s="455">
        <f t="shared" si="30"/>
        <v>0</v>
      </c>
      <c r="CC31" s="455">
        <f t="shared" si="31"/>
        <v>0</v>
      </c>
      <c r="CD31" s="455">
        <f t="shared" si="32"/>
        <v>0</v>
      </c>
      <c r="CE31" s="455">
        <f t="shared" si="33"/>
        <v>0</v>
      </c>
      <c r="CF31" s="455">
        <f t="shared" si="34"/>
        <v>0</v>
      </c>
      <c r="CG31" s="455">
        <f t="shared" si="35"/>
        <v>0</v>
      </c>
      <c r="CH31" s="455">
        <f t="shared" si="36"/>
        <v>0</v>
      </c>
      <c r="CI31" s="455">
        <f t="shared" si="37"/>
        <v>0</v>
      </c>
      <c r="CJ31" s="455">
        <f t="shared" si="38"/>
        <v>0</v>
      </c>
      <c r="CK31" s="455">
        <f t="shared" si="39"/>
        <v>0</v>
      </c>
      <c r="CL31" s="455">
        <f t="shared" si="40"/>
        <v>0</v>
      </c>
      <c r="CM31" s="455">
        <f t="shared" si="41"/>
        <v>0</v>
      </c>
      <c r="CN31" s="455">
        <f t="shared" si="42"/>
        <v>0</v>
      </c>
      <c r="CO31" s="455">
        <f t="shared" si="43"/>
        <v>0</v>
      </c>
      <c r="CP31" s="455">
        <f t="shared" si="44"/>
        <v>0</v>
      </c>
      <c r="CQ31" s="455">
        <f t="shared" si="45"/>
        <v>0</v>
      </c>
      <c r="CR31" s="455">
        <f t="shared" si="46"/>
        <v>0</v>
      </c>
      <c r="CS31" s="455">
        <f t="shared" si="47"/>
        <v>0</v>
      </c>
      <c r="CT31" s="455">
        <f t="shared" si="48"/>
        <v>0</v>
      </c>
      <c r="CU31" s="455">
        <f t="shared" si="49"/>
        <v>0</v>
      </c>
      <c r="CV31" s="455">
        <f t="shared" si="50"/>
        <v>0</v>
      </c>
      <c r="CW31" s="455">
        <f t="shared" si="51"/>
        <v>0</v>
      </c>
      <c r="CX31" s="455">
        <f t="shared" si="52"/>
        <v>0</v>
      </c>
      <c r="CY31" s="455">
        <f t="shared" si="53"/>
        <v>0</v>
      </c>
      <c r="CZ31" s="455">
        <f t="shared" si="54"/>
        <v>0</v>
      </c>
      <c r="DA31" s="455">
        <f t="shared" si="55"/>
        <v>0</v>
      </c>
      <c r="DB31" s="455">
        <f t="shared" si="56"/>
        <v>0</v>
      </c>
      <c r="DC31" s="455">
        <f t="shared" si="57"/>
        <v>0</v>
      </c>
      <c r="DD31" s="455">
        <f t="shared" si="58"/>
        <v>0</v>
      </c>
      <c r="DE31" s="455">
        <f t="shared" si="59"/>
        <v>0</v>
      </c>
      <c r="DF31" s="455">
        <f t="shared" si="60"/>
        <v>0</v>
      </c>
      <c r="DG31" s="455">
        <f t="shared" si="61"/>
        <v>0</v>
      </c>
      <c r="DH31" s="455">
        <f t="shared" si="62"/>
        <v>0</v>
      </c>
      <c r="DI31" s="455">
        <f t="shared" si="63"/>
        <v>0</v>
      </c>
      <c r="DJ31" s="455">
        <f t="shared" si="64"/>
        <v>0</v>
      </c>
      <c r="DK31" s="455">
        <f t="shared" si="65"/>
        <v>0</v>
      </c>
      <c r="DL31" s="455">
        <f t="shared" si="66"/>
        <v>0</v>
      </c>
      <c r="DM31" s="455">
        <f t="shared" si="67"/>
        <v>0</v>
      </c>
      <c r="DN31" s="455">
        <f t="shared" si="68"/>
        <v>0</v>
      </c>
      <c r="DO31" s="455">
        <f t="shared" si="69"/>
        <v>0</v>
      </c>
      <c r="DP31" s="455">
        <f t="shared" si="70"/>
        <v>0</v>
      </c>
      <c r="DQ31" s="455">
        <f t="shared" si="71"/>
        <v>0</v>
      </c>
      <c r="DR31" s="455">
        <f t="shared" si="72"/>
        <v>0</v>
      </c>
      <c r="DS31" s="455">
        <f t="shared" si="73"/>
        <v>0</v>
      </c>
      <c r="DT31" s="455">
        <f t="shared" si="74"/>
        <v>0</v>
      </c>
      <c r="DU31" s="455">
        <f t="shared" si="75"/>
        <v>0</v>
      </c>
      <c r="DV31" s="455">
        <f t="shared" si="76"/>
        <v>0</v>
      </c>
      <c r="DW31" s="455">
        <f t="shared" si="77"/>
        <v>0</v>
      </c>
      <c r="DX31" s="455">
        <f t="shared" si="78"/>
        <v>0</v>
      </c>
      <c r="DY31" s="455">
        <f t="shared" si="79"/>
        <v>0</v>
      </c>
      <c r="DZ31" s="455">
        <f t="shared" si="80"/>
        <v>0</v>
      </c>
      <c r="EA31" s="455">
        <f t="shared" si="81"/>
        <v>0</v>
      </c>
      <c r="EB31" s="455">
        <f t="shared" si="82"/>
        <v>0</v>
      </c>
      <c r="EC31" s="455">
        <f t="shared" si="83"/>
        <v>0</v>
      </c>
      <c r="ED31" s="455">
        <f t="shared" si="84"/>
        <v>0</v>
      </c>
      <c r="EE31" s="455">
        <f t="shared" si="85"/>
        <v>0</v>
      </c>
      <c r="EF31" s="455">
        <f t="shared" si="86"/>
        <v>0</v>
      </c>
      <c r="EG31" s="455">
        <f t="shared" si="87"/>
        <v>0</v>
      </c>
      <c r="EH31" s="455">
        <f t="shared" si="88"/>
        <v>0</v>
      </c>
      <c r="EI31" s="455">
        <f t="shared" si="89"/>
        <v>0</v>
      </c>
      <c r="EJ31" s="455">
        <f t="shared" si="90"/>
        <v>0</v>
      </c>
      <c r="EK31" s="455">
        <f t="shared" si="91"/>
        <v>0</v>
      </c>
      <c r="EL31" s="455">
        <f t="shared" si="92"/>
        <v>0</v>
      </c>
      <c r="EM31" s="455">
        <f t="shared" si="93"/>
        <v>0</v>
      </c>
      <c r="EN31" s="455">
        <f t="shared" si="94"/>
        <v>0</v>
      </c>
      <c r="EO31" s="455">
        <f t="shared" si="95"/>
        <v>0</v>
      </c>
      <c r="EP31" s="455">
        <f t="shared" si="96"/>
        <v>0</v>
      </c>
      <c r="EQ31" s="455">
        <f t="shared" si="97"/>
        <v>0</v>
      </c>
      <c r="ER31" s="455">
        <f t="shared" si="98"/>
        <v>0</v>
      </c>
      <c r="ES31" s="455">
        <f t="shared" si="99"/>
        <v>0</v>
      </c>
      <c r="ET31" s="455">
        <f t="shared" si="100"/>
        <v>0</v>
      </c>
      <c r="EU31" s="455">
        <f t="shared" si="101"/>
        <v>0</v>
      </c>
    </row>
    <row r="32" spans="2:151" x14ac:dyDescent="0.25">
      <c r="B32" s="466"/>
      <c r="C32" s="493" t="s">
        <v>267</v>
      </c>
      <c r="D32" s="16">
        <v>10</v>
      </c>
      <c r="E32" s="467">
        <v>4</v>
      </c>
      <c r="F32" s="461"/>
      <c r="G32" s="438">
        <f t="shared" si="102"/>
        <v>0</v>
      </c>
      <c r="H32" s="535">
        <f t="shared" si="8"/>
        <v>0</v>
      </c>
      <c r="I32" s="460"/>
      <c r="J32" s="440">
        <f t="shared" si="9"/>
        <v>0</v>
      </c>
      <c r="K32" s="461"/>
      <c r="L32" s="438">
        <f t="shared" si="10"/>
        <v>0</v>
      </c>
      <c r="M32" s="520"/>
      <c r="N32" s="520"/>
      <c r="O32" s="441">
        <f t="shared" si="11"/>
        <v>0</v>
      </c>
      <c r="P32" s="440">
        <f t="shared" si="12"/>
        <v>0</v>
      </c>
      <c r="Q32" s="468" t="str">
        <f t="shared" si="13"/>
        <v/>
      </c>
      <c r="R32" s="409"/>
      <c r="S32" s="454" t="str">
        <f t="shared" si="0"/>
        <v>Carregador</v>
      </c>
      <c r="T32" s="455">
        <f t="shared" si="14"/>
        <v>0</v>
      </c>
      <c r="U32" s="455">
        <f t="shared" ref="U32:BO32" si="121">IF(T32&lt;1,0,T32-($L32/12))</f>
        <v>0</v>
      </c>
      <c r="V32" s="455">
        <f t="shared" si="121"/>
        <v>0</v>
      </c>
      <c r="W32" s="455">
        <f t="shared" si="121"/>
        <v>0</v>
      </c>
      <c r="X32" s="455">
        <f t="shared" si="121"/>
        <v>0</v>
      </c>
      <c r="Y32" s="455">
        <f t="shared" si="121"/>
        <v>0</v>
      </c>
      <c r="Z32" s="455">
        <f t="shared" si="121"/>
        <v>0</v>
      </c>
      <c r="AA32" s="455">
        <f t="shared" si="121"/>
        <v>0</v>
      </c>
      <c r="AB32" s="455">
        <f t="shared" si="121"/>
        <v>0</v>
      </c>
      <c r="AC32" s="455">
        <f t="shared" si="121"/>
        <v>0</v>
      </c>
      <c r="AD32" s="455">
        <f t="shared" si="121"/>
        <v>0</v>
      </c>
      <c r="AE32" s="455">
        <f t="shared" si="121"/>
        <v>0</v>
      </c>
      <c r="AF32" s="455">
        <f t="shared" si="121"/>
        <v>0</v>
      </c>
      <c r="AG32" s="455">
        <f t="shared" si="121"/>
        <v>0</v>
      </c>
      <c r="AH32" s="455">
        <f t="shared" si="121"/>
        <v>0</v>
      </c>
      <c r="AI32" s="455">
        <f t="shared" si="121"/>
        <v>0</v>
      </c>
      <c r="AJ32" s="455">
        <f t="shared" si="121"/>
        <v>0</v>
      </c>
      <c r="AK32" s="455">
        <f t="shared" si="121"/>
        <v>0</v>
      </c>
      <c r="AL32" s="455">
        <f t="shared" si="121"/>
        <v>0</v>
      </c>
      <c r="AM32" s="455">
        <f t="shared" si="121"/>
        <v>0</v>
      </c>
      <c r="AN32" s="455">
        <f t="shared" si="121"/>
        <v>0</v>
      </c>
      <c r="AO32" s="455">
        <f t="shared" si="121"/>
        <v>0</v>
      </c>
      <c r="AP32" s="455">
        <f t="shared" si="121"/>
        <v>0</v>
      </c>
      <c r="AQ32" s="455">
        <f t="shared" si="121"/>
        <v>0</v>
      </c>
      <c r="AR32" s="455">
        <f t="shared" si="121"/>
        <v>0</v>
      </c>
      <c r="AS32" s="455">
        <f t="shared" si="121"/>
        <v>0</v>
      </c>
      <c r="AT32" s="455">
        <f t="shared" si="121"/>
        <v>0</v>
      </c>
      <c r="AU32" s="455">
        <f t="shared" si="121"/>
        <v>0</v>
      </c>
      <c r="AV32" s="455">
        <f t="shared" si="121"/>
        <v>0</v>
      </c>
      <c r="AW32" s="455">
        <f t="shared" si="121"/>
        <v>0</v>
      </c>
      <c r="AX32" s="455">
        <f t="shared" si="121"/>
        <v>0</v>
      </c>
      <c r="AY32" s="455">
        <f t="shared" si="121"/>
        <v>0</v>
      </c>
      <c r="AZ32" s="455">
        <f t="shared" si="121"/>
        <v>0</v>
      </c>
      <c r="BA32" s="455">
        <f t="shared" si="121"/>
        <v>0</v>
      </c>
      <c r="BB32" s="455">
        <f t="shared" si="121"/>
        <v>0</v>
      </c>
      <c r="BC32" s="455">
        <f t="shared" si="121"/>
        <v>0</v>
      </c>
      <c r="BD32" s="455">
        <f t="shared" si="121"/>
        <v>0</v>
      </c>
      <c r="BE32" s="455">
        <f t="shared" si="121"/>
        <v>0</v>
      </c>
      <c r="BF32" s="455">
        <f t="shared" si="121"/>
        <v>0</v>
      </c>
      <c r="BG32" s="455">
        <f t="shared" si="121"/>
        <v>0</v>
      </c>
      <c r="BH32" s="455">
        <f t="shared" si="121"/>
        <v>0</v>
      </c>
      <c r="BI32" s="455">
        <f t="shared" si="121"/>
        <v>0</v>
      </c>
      <c r="BJ32" s="455">
        <f t="shared" si="121"/>
        <v>0</v>
      </c>
      <c r="BK32" s="455">
        <f t="shared" si="121"/>
        <v>0</v>
      </c>
      <c r="BL32" s="455">
        <f t="shared" si="121"/>
        <v>0</v>
      </c>
      <c r="BM32" s="455">
        <f t="shared" si="121"/>
        <v>0</v>
      </c>
      <c r="BN32" s="455">
        <f t="shared" si="121"/>
        <v>0</v>
      </c>
      <c r="BO32" s="455">
        <f t="shared" si="121"/>
        <v>0</v>
      </c>
      <c r="BP32" s="455">
        <f t="shared" si="18"/>
        <v>0</v>
      </c>
      <c r="BQ32" s="455">
        <f t="shared" si="19"/>
        <v>0</v>
      </c>
      <c r="BR32" s="455">
        <f t="shared" si="20"/>
        <v>0</v>
      </c>
      <c r="BS32" s="455">
        <f t="shared" si="21"/>
        <v>0</v>
      </c>
      <c r="BT32" s="455">
        <f t="shared" si="22"/>
        <v>0</v>
      </c>
      <c r="BU32" s="455">
        <f t="shared" si="23"/>
        <v>0</v>
      </c>
      <c r="BV32" s="455">
        <f t="shared" si="24"/>
        <v>0</v>
      </c>
      <c r="BW32" s="455">
        <f t="shared" si="25"/>
        <v>0</v>
      </c>
      <c r="BX32" s="455">
        <f t="shared" si="26"/>
        <v>0</v>
      </c>
      <c r="BY32" s="455">
        <f t="shared" si="27"/>
        <v>0</v>
      </c>
      <c r="BZ32" s="455">
        <f t="shared" si="28"/>
        <v>0</v>
      </c>
      <c r="CA32" s="455">
        <f t="shared" si="29"/>
        <v>0</v>
      </c>
      <c r="CB32" s="455">
        <f t="shared" si="30"/>
        <v>0</v>
      </c>
      <c r="CC32" s="455">
        <f t="shared" si="31"/>
        <v>0</v>
      </c>
      <c r="CD32" s="455">
        <f t="shared" si="32"/>
        <v>0</v>
      </c>
      <c r="CE32" s="455">
        <f t="shared" si="33"/>
        <v>0</v>
      </c>
      <c r="CF32" s="455">
        <f t="shared" si="34"/>
        <v>0</v>
      </c>
      <c r="CG32" s="455">
        <f t="shared" si="35"/>
        <v>0</v>
      </c>
      <c r="CH32" s="455">
        <f t="shared" si="36"/>
        <v>0</v>
      </c>
      <c r="CI32" s="455">
        <f t="shared" si="37"/>
        <v>0</v>
      </c>
      <c r="CJ32" s="455">
        <f t="shared" si="38"/>
        <v>0</v>
      </c>
      <c r="CK32" s="455">
        <f t="shared" si="39"/>
        <v>0</v>
      </c>
      <c r="CL32" s="455">
        <f t="shared" si="40"/>
        <v>0</v>
      </c>
      <c r="CM32" s="455">
        <f t="shared" si="41"/>
        <v>0</v>
      </c>
      <c r="CN32" s="455">
        <f t="shared" si="42"/>
        <v>0</v>
      </c>
      <c r="CO32" s="455">
        <f t="shared" si="43"/>
        <v>0</v>
      </c>
      <c r="CP32" s="455">
        <f t="shared" si="44"/>
        <v>0</v>
      </c>
      <c r="CQ32" s="455">
        <f t="shared" si="45"/>
        <v>0</v>
      </c>
      <c r="CR32" s="455">
        <f t="shared" si="46"/>
        <v>0</v>
      </c>
      <c r="CS32" s="455">
        <f t="shared" si="47"/>
        <v>0</v>
      </c>
      <c r="CT32" s="455">
        <f t="shared" si="48"/>
        <v>0</v>
      </c>
      <c r="CU32" s="455">
        <f t="shared" si="49"/>
        <v>0</v>
      </c>
      <c r="CV32" s="455">
        <f t="shared" si="50"/>
        <v>0</v>
      </c>
      <c r="CW32" s="455">
        <f t="shared" si="51"/>
        <v>0</v>
      </c>
      <c r="CX32" s="455">
        <f t="shared" si="52"/>
        <v>0</v>
      </c>
      <c r="CY32" s="455">
        <f t="shared" si="53"/>
        <v>0</v>
      </c>
      <c r="CZ32" s="455">
        <f t="shared" si="54"/>
        <v>0</v>
      </c>
      <c r="DA32" s="455">
        <f t="shared" si="55"/>
        <v>0</v>
      </c>
      <c r="DB32" s="455">
        <f t="shared" si="56"/>
        <v>0</v>
      </c>
      <c r="DC32" s="455">
        <f t="shared" si="57"/>
        <v>0</v>
      </c>
      <c r="DD32" s="455">
        <f t="shared" si="58"/>
        <v>0</v>
      </c>
      <c r="DE32" s="455">
        <f t="shared" si="59"/>
        <v>0</v>
      </c>
      <c r="DF32" s="455">
        <f t="shared" si="60"/>
        <v>0</v>
      </c>
      <c r="DG32" s="455">
        <f t="shared" si="61"/>
        <v>0</v>
      </c>
      <c r="DH32" s="455">
        <f t="shared" si="62"/>
        <v>0</v>
      </c>
      <c r="DI32" s="455">
        <f t="shared" si="63"/>
        <v>0</v>
      </c>
      <c r="DJ32" s="455">
        <f t="shared" si="64"/>
        <v>0</v>
      </c>
      <c r="DK32" s="455">
        <f t="shared" si="65"/>
        <v>0</v>
      </c>
      <c r="DL32" s="455">
        <f t="shared" si="66"/>
        <v>0</v>
      </c>
      <c r="DM32" s="455">
        <f t="shared" si="67"/>
        <v>0</v>
      </c>
      <c r="DN32" s="455">
        <f t="shared" si="68"/>
        <v>0</v>
      </c>
      <c r="DO32" s="455">
        <f t="shared" si="69"/>
        <v>0</v>
      </c>
      <c r="DP32" s="455">
        <f t="shared" si="70"/>
        <v>0</v>
      </c>
      <c r="DQ32" s="455">
        <f t="shared" si="71"/>
        <v>0</v>
      </c>
      <c r="DR32" s="455">
        <f t="shared" si="72"/>
        <v>0</v>
      </c>
      <c r="DS32" s="455">
        <f t="shared" si="73"/>
        <v>0</v>
      </c>
      <c r="DT32" s="455">
        <f t="shared" si="74"/>
        <v>0</v>
      </c>
      <c r="DU32" s="455">
        <f t="shared" si="75"/>
        <v>0</v>
      </c>
      <c r="DV32" s="455">
        <f t="shared" si="76"/>
        <v>0</v>
      </c>
      <c r="DW32" s="455">
        <f t="shared" si="77"/>
        <v>0</v>
      </c>
      <c r="DX32" s="455">
        <f t="shared" si="78"/>
        <v>0</v>
      </c>
      <c r="DY32" s="455">
        <f t="shared" si="79"/>
        <v>0</v>
      </c>
      <c r="DZ32" s="455">
        <f t="shared" si="80"/>
        <v>0</v>
      </c>
      <c r="EA32" s="455">
        <f t="shared" si="81"/>
        <v>0</v>
      </c>
      <c r="EB32" s="455">
        <f t="shared" si="82"/>
        <v>0</v>
      </c>
      <c r="EC32" s="455">
        <f t="shared" si="83"/>
        <v>0</v>
      </c>
      <c r="ED32" s="455">
        <f t="shared" si="84"/>
        <v>0</v>
      </c>
      <c r="EE32" s="455">
        <f t="shared" si="85"/>
        <v>0</v>
      </c>
      <c r="EF32" s="455">
        <f t="shared" si="86"/>
        <v>0</v>
      </c>
      <c r="EG32" s="455">
        <f t="shared" si="87"/>
        <v>0</v>
      </c>
      <c r="EH32" s="455">
        <f t="shared" si="88"/>
        <v>0</v>
      </c>
      <c r="EI32" s="455">
        <f t="shared" si="89"/>
        <v>0</v>
      </c>
      <c r="EJ32" s="455">
        <f t="shared" si="90"/>
        <v>0</v>
      </c>
      <c r="EK32" s="455">
        <f t="shared" si="91"/>
        <v>0</v>
      </c>
      <c r="EL32" s="455">
        <f t="shared" si="92"/>
        <v>0</v>
      </c>
      <c r="EM32" s="455">
        <f t="shared" si="93"/>
        <v>0</v>
      </c>
      <c r="EN32" s="455">
        <f t="shared" si="94"/>
        <v>0</v>
      </c>
      <c r="EO32" s="455">
        <f t="shared" si="95"/>
        <v>0</v>
      </c>
      <c r="EP32" s="455">
        <f t="shared" si="96"/>
        <v>0</v>
      </c>
      <c r="EQ32" s="455">
        <f t="shared" si="97"/>
        <v>0</v>
      </c>
      <c r="ER32" s="455">
        <f t="shared" si="98"/>
        <v>0</v>
      </c>
      <c r="ES32" s="455">
        <f t="shared" si="99"/>
        <v>0</v>
      </c>
      <c r="ET32" s="455">
        <f t="shared" si="100"/>
        <v>0</v>
      </c>
      <c r="EU32" s="455">
        <f t="shared" si="101"/>
        <v>0</v>
      </c>
    </row>
    <row r="33" spans="2:151" x14ac:dyDescent="0.25">
      <c r="B33" s="466"/>
      <c r="C33" s="493" t="s">
        <v>448</v>
      </c>
      <c r="D33" s="16">
        <v>3</v>
      </c>
      <c r="E33" s="467">
        <v>4</v>
      </c>
      <c r="F33" s="461"/>
      <c r="G33" s="438">
        <f t="shared" si="102"/>
        <v>0</v>
      </c>
      <c r="H33" s="535">
        <f t="shared" si="8"/>
        <v>0</v>
      </c>
      <c r="I33" s="460"/>
      <c r="J33" s="440">
        <f t="shared" si="9"/>
        <v>0</v>
      </c>
      <c r="K33" s="461"/>
      <c r="L33" s="438">
        <f t="shared" si="10"/>
        <v>0</v>
      </c>
      <c r="M33" s="520"/>
      <c r="N33" s="520"/>
      <c r="O33" s="441">
        <f t="shared" si="11"/>
        <v>0</v>
      </c>
      <c r="P33" s="440">
        <f t="shared" si="12"/>
        <v>0</v>
      </c>
      <c r="Q33" s="468" t="str">
        <f t="shared" si="13"/>
        <v/>
      </c>
      <c r="R33" s="409"/>
      <c r="S33" s="454" t="str">
        <f t="shared" si="0"/>
        <v>Cinturo Bateries Arnes</v>
      </c>
      <c r="T33" s="455">
        <f t="shared" si="14"/>
        <v>0</v>
      </c>
      <c r="U33" s="455">
        <f t="shared" ref="U33:BO33" si="122">IF(T33&lt;1,0,T33-($L33/12))</f>
        <v>0</v>
      </c>
      <c r="V33" s="455">
        <f t="shared" si="122"/>
        <v>0</v>
      </c>
      <c r="W33" s="455">
        <f t="shared" si="122"/>
        <v>0</v>
      </c>
      <c r="X33" s="455">
        <f t="shared" si="122"/>
        <v>0</v>
      </c>
      <c r="Y33" s="455">
        <f t="shared" si="122"/>
        <v>0</v>
      </c>
      <c r="Z33" s="455">
        <f t="shared" si="122"/>
        <v>0</v>
      </c>
      <c r="AA33" s="455">
        <f t="shared" si="122"/>
        <v>0</v>
      </c>
      <c r="AB33" s="455">
        <f t="shared" si="122"/>
        <v>0</v>
      </c>
      <c r="AC33" s="455">
        <f t="shared" si="122"/>
        <v>0</v>
      </c>
      <c r="AD33" s="455">
        <f t="shared" si="122"/>
        <v>0</v>
      </c>
      <c r="AE33" s="455">
        <f t="shared" si="122"/>
        <v>0</v>
      </c>
      <c r="AF33" s="455">
        <f t="shared" si="122"/>
        <v>0</v>
      </c>
      <c r="AG33" s="455">
        <f t="shared" si="122"/>
        <v>0</v>
      </c>
      <c r="AH33" s="455">
        <f t="shared" si="122"/>
        <v>0</v>
      </c>
      <c r="AI33" s="455">
        <f t="shared" si="122"/>
        <v>0</v>
      </c>
      <c r="AJ33" s="455">
        <f t="shared" si="122"/>
        <v>0</v>
      </c>
      <c r="AK33" s="455">
        <f t="shared" si="122"/>
        <v>0</v>
      </c>
      <c r="AL33" s="455">
        <f t="shared" si="122"/>
        <v>0</v>
      </c>
      <c r="AM33" s="455">
        <f t="shared" si="122"/>
        <v>0</v>
      </c>
      <c r="AN33" s="455">
        <f t="shared" si="122"/>
        <v>0</v>
      </c>
      <c r="AO33" s="455">
        <f t="shared" si="122"/>
        <v>0</v>
      </c>
      <c r="AP33" s="455">
        <f t="shared" si="122"/>
        <v>0</v>
      </c>
      <c r="AQ33" s="455">
        <f t="shared" si="122"/>
        <v>0</v>
      </c>
      <c r="AR33" s="455">
        <f t="shared" si="122"/>
        <v>0</v>
      </c>
      <c r="AS33" s="455">
        <f t="shared" si="122"/>
        <v>0</v>
      </c>
      <c r="AT33" s="455">
        <f t="shared" si="122"/>
        <v>0</v>
      </c>
      <c r="AU33" s="455">
        <f t="shared" si="122"/>
        <v>0</v>
      </c>
      <c r="AV33" s="455">
        <f t="shared" si="122"/>
        <v>0</v>
      </c>
      <c r="AW33" s="455">
        <f t="shared" si="122"/>
        <v>0</v>
      </c>
      <c r="AX33" s="455">
        <f t="shared" si="122"/>
        <v>0</v>
      </c>
      <c r="AY33" s="455">
        <f t="shared" si="122"/>
        <v>0</v>
      </c>
      <c r="AZ33" s="455">
        <f t="shared" si="122"/>
        <v>0</v>
      </c>
      <c r="BA33" s="455">
        <f t="shared" si="122"/>
        <v>0</v>
      </c>
      <c r="BB33" s="455">
        <f t="shared" si="122"/>
        <v>0</v>
      </c>
      <c r="BC33" s="455">
        <f t="shared" si="122"/>
        <v>0</v>
      </c>
      <c r="BD33" s="455">
        <f t="shared" si="122"/>
        <v>0</v>
      </c>
      <c r="BE33" s="455">
        <f t="shared" si="122"/>
        <v>0</v>
      </c>
      <c r="BF33" s="455">
        <f t="shared" si="122"/>
        <v>0</v>
      </c>
      <c r="BG33" s="455">
        <f t="shared" si="122"/>
        <v>0</v>
      </c>
      <c r="BH33" s="455">
        <f t="shared" si="122"/>
        <v>0</v>
      </c>
      <c r="BI33" s="455">
        <f t="shared" si="122"/>
        <v>0</v>
      </c>
      <c r="BJ33" s="455">
        <f t="shared" si="122"/>
        <v>0</v>
      </c>
      <c r="BK33" s="455">
        <f t="shared" si="122"/>
        <v>0</v>
      </c>
      <c r="BL33" s="455">
        <f t="shared" si="122"/>
        <v>0</v>
      </c>
      <c r="BM33" s="455">
        <f t="shared" si="122"/>
        <v>0</v>
      </c>
      <c r="BN33" s="455">
        <f t="shared" si="122"/>
        <v>0</v>
      </c>
      <c r="BO33" s="455">
        <f t="shared" si="122"/>
        <v>0</v>
      </c>
      <c r="BP33" s="455">
        <f t="shared" si="18"/>
        <v>0</v>
      </c>
      <c r="BQ33" s="455">
        <f t="shared" si="19"/>
        <v>0</v>
      </c>
      <c r="BR33" s="455">
        <f t="shared" si="20"/>
        <v>0</v>
      </c>
      <c r="BS33" s="455">
        <f t="shared" si="21"/>
        <v>0</v>
      </c>
      <c r="BT33" s="455">
        <f t="shared" si="22"/>
        <v>0</v>
      </c>
      <c r="BU33" s="455">
        <f t="shared" si="23"/>
        <v>0</v>
      </c>
      <c r="BV33" s="455">
        <f t="shared" si="24"/>
        <v>0</v>
      </c>
      <c r="BW33" s="455">
        <f t="shared" si="25"/>
        <v>0</v>
      </c>
      <c r="BX33" s="455">
        <f t="shared" si="26"/>
        <v>0</v>
      </c>
      <c r="BY33" s="455">
        <f t="shared" si="27"/>
        <v>0</v>
      </c>
      <c r="BZ33" s="455">
        <f t="shared" si="28"/>
        <v>0</v>
      </c>
      <c r="CA33" s="455">
        <f t="shared" si="29"/>
        <v>0</v>
      </c>
      <c r="CB33" s="455">
        <f t="shared" si="30"/>
        <v>0</v>
      </c>
      <c r="CC33" s="455">
        <f t="shared" si="31"/>
        <v>0</v>
      </c>
      <c r="CD33" s="455">
        <f t="shared" si="32"/>
        <v>0</v>
      </c>
      <c r="CE33" s="455">
        <f t="shared" si="33"/>
        <v>0</v>
      </c>
      <c r="CF33" s="455">
        <f t="shared" si="34"/>
        <v>0</v>
      </c>
      <c r="CG33" s="455">
        <f t="shared" si="35"/>
        <v>0</v>
      </c>
      <c r="CH33" s="455">
        <f t="shared" si="36"/>
        <v>0</v>
      </c>
      <c r="CI33" s="455">
        <f t="shared" si="37"/>
        <v>0</v>
      </c>
      <c r="CJ33" s="455">
        <f t="shared" si="38"/>
        <v>0</v>
      </c>
      <c r="CK33" s="455">
        <f t="shared" si="39"/>
        <v>0</v>
      </c>
      <c r="CL33" s="455">
        <f t="shared" si="40"/>
        <v>0</v>
      </c>
      <c r="CM33" s="455">
        <f t="shared" si="41"/>
        <v>0</v>
      </c>
      <c r="CN33" s="455">
        <f t="shared" si="42"/>
        <v>0</v>
      </c>
      <c r="CO33" s="455">
        <f t="shared" si="43"/>
        <v>0</v>
      </c>
      <c r="CP33" s="455">
        <f t="shared" si="44"/>
        <v>0</v>
      </c>
      <c r="CQ33" s="455">
        <f t="shared" si="45"/>
        <v>0</v>
      </c>
      <c r="CR33" s="455">
        <f t="shared" si="46"/>
        <v>0</v>
      </c>
      <c r="CS33" s="455">
        <f t="shared" si="47"/>
        <v>0</v>
      </c>
      <c r="CT33" s="455">
        <f t="shared" si="48"/>
        <v>0</v>
      </c>
      <c r="CU33" s="455">
        <f t="shared" si="49"/>
        <v>0</v>
      </c>
      <c r="CV33" s="455">
        <f t="shared" si="50"/>
        <v>0</v>
      </c>
      <c r="CW33" s="455">
        <f t="shared" si="51"/>
        <v>0</v>
      </c>
      <c r="CX33" s="455">
        <f t="shared" si="52"/>
        <v>0</v>
      </c>
      <c r="CY33" s="455">
        <f t="shared" si="53"/>
        <v>0</v>
      </c>
      <c r="CZ33" s="455">
        <f t="shared" si="54"/>
        <v>0</v>
      </c>
      <c r="DA33" s="455">
        <f t="shared" si="55"/>
        <v>0</v>
      </c>
      <c r="DB33" s="455">
        <f t="shared" si="56"/>
        <v>0</v>
      </c>
      <c r="DC33" s="455">
        <f t="shared" si="57"/>
        <v>0</v>
      </c>
      <c r="DD33" s="455">
        <f t="shared" si="58"/>
        <v>0</v>
      </c>
      <c r="DE33" s="455">
        <f t="shared" si="59"/>
        <v>0</v>
      </c>
      <c r="DF33" s="455">
        <f t="shared" si="60"/>
        <v>0</v>
      </c>
      <c r="DG33" s="455">
        <f t="shared" si="61"/>
        <v>0</v>
      </c>
      <c r="DH33" s="455">
        <f t="shared" si="62"/>
        <v>0</v>
      </c>
      <c r="DI33" s="455">
        <f t="shared" si="63"/>
        <v>0</v>
      </c>
      <c r="DJ33" s="455">
        <f t="shared" si="64"/>
        <v>0</v>
      </c>
      <c r="DK33" s="455">
        <f t="shared" si="65"/>
        <v>0</v>
      </c>
      <c r="DL33" s="455">
        <f t="shared" si="66"/>
        <v>0</v>
      </c>
      <c r="DM33" s="455">
        <f t="shared" si="67"/>
        <v>0</v>
      </c>
      <c r="DN33" s="455">
        <f t="shared" si="68"/>
        <v>0</v>
      </c>
      <c r="DO33" s="455">
        <f t="shared" si="69"/>
        <v>0</v>
      </c>
      <c r="DP33" s="455">
        <f t="shared" si="70"/>
        <v>0</v>
      </c>
      <c r="DQ33" s="455">
        <f t="shared" si="71"/>
        <v>0</v>
      </c>
      <c r="DR33" s="455">
        <f t="shared" si="72"/>
        <v>0</v>
      </c>
      <c r="DS33" s="455">
        <f t="shared" si="73"/>
        <v>0</v>
      </c>
      <c r="DT33" s="455">
        <f t="shared" si="74"/>
        <v>0</v>
      </c>
      <c r="DU33" s="455">
        <f t="shared" si="75"/>
        <v>0</v>
      </c>
      <c r="DV33" s="455">
        <f t="shared" si="76"/>
        <v>0</v>
      </c>
      <c r="DW33" s="455">
        <f t="shared" si="77"/>
        <v>0</v>
      </c>
      <c r="DX33" s="455">
        <f t="shared" si="78"/>
        <v>0</v>
      </c>
      <c r="DY33" s="455">
        <f t="shared" si="79"/>
        <v>0</v>
      </c>
      <c r="DZ33" s="455">
        <f t="shared" si="80"/>
        <v>0</v>
      </c>
      <c r="EA33" s="455">
        <f t="shared" si="81"/>
        <v>0</v>
      </c>
      <c r="EB33" s="455">
        <f t="shared" si="82"/>
        <v>0</v>
      </c>
      <c r="EC33" s="455">
        <f t="shared" si="83"/>
        <v>0</v>
      </c>
      <c r="ED33" s="455">
        <f t="shared" si="84"/>
        <v>0</v>
      </c>
      <c r="EE33" s="455">
        <f t="shared" si="85"/>
        <v>0</v>
      </c>
      <c r="EF33" s="455">
        <f t="shared" si="86"/>
        <v>0</v>
      </c>
      <c r="EG33" s="455">
        <f t="shared" si="87"/>
        <v>0</v>
      </c>
      <c r="EH33" s="455">
        <f t="shared" si="88"/>
        <v>0</v>
      </c>
      <c r="EI33" s="455">
        <f t="shared" si="89"/>
        <v>0</v>
      </c>
      <c r="EJ33" s="455">
        <f t="shared" si="90"/>
        <v>0</v>
      </c>
      <c r="EK33" s="455">
        <f t="shared" si="91"/>
        <v>0</v>
      </c>
      <c r="EL33" s="455">
        <f t="shared" si="92"/>
        <v>0</v>
      </c>
      <c r="EM33" s="455">
        <f t="shared" si="93"/>
        <v>0</v>
      </c>
      <c r="EN33" s="455">
        <f t="shared" si="94"/>
        <v>0</v>
      </c>
      <c r="EO33" s="455">
        <f t="shared" si="95"/>
        <v>0</v>
      </c>
      <c r="EP33" s="455">
        <f t="shared" si="96"/>
        <v>0</v>
      </c>
      <c r="EQ33" s="455">
        <f t="shared" si="97"/>
        <v>0</v>
      </c>
      <c r="ER33" s="455">
        <f t="shared" si="98"/>
        <v>0</v>
      </c>
      <c r="ES33" s="455">
        <f t="shared" si="99"/>
        <v>0</v>
      </c>
      <c r="ET33" s="455">
        <f t="shared" si="100"/>
        <v>0</v>
      </c>
      <c r="EU33" s="455">
        <f t="shared" si="101"/>
        <v>0</v>
      </c>
    </row>
    <row r="34" spans="2:151" ht="15.75" thickBot="1" x14ac:dyDescent="0.3">
      <c r="B34" s="466"/>
      <c r="C34" s="494" t="s">
        <v>445</v>
      </c>
      <c r="D34" s="28">
        <v>4</v>
      </c>
      <c r="E34" s="479">
        <v>4</v>
      </c>
      <c r="F34" s="499"/>
      <c r="G34" s="480">
        <f t="shared" si="102"/>
        <v>0</v>
      </c>
      <c r="H34" s="538">
        <f t="shared" si="8"/>
        <v>0</v>
      </c>
      <c r="I34" s="533"/>
      <c r="J34" s="481">
        <f t="shared" si="9"/>
        <v>0</v>
      </c>
      <c r="K34" s="499"/>
      <c r="L34" s="480">
        <f t="shared" si="10"/>
        <v>0</v>
      </c>
      <c r="M34" s="523"/>
      <c r="N34" s="523"/>
      <c r="O34" s="482">
        <f t="shared" si="11"/>
        <v>0</v>
      </c>
      <c r="P34" s="471">
        <f t="shared" si="12"/>
        <v>0</v>
      </c>
      <c r="Q34" s="529" t="str">
        <f t="shared" si="13"/>
        <v/>
      </c>
      <c r="R34" s="409"/>
      <c r="S34" s="454" t="str">
        <f t="shared" si="0"/>
        <v>Maleti bateries</v>
      </c>
      <c r="T34" s="455">
        <f t="shared" si="14"/>
        <v>0</v>
      </c>
      <c r="U34" s="455">
        <f t="shared" ref="U34:BO34" si="123">IF(T34&lt;1,0,T34-($L34/12))</f>
        <v>0</v>
      </c>
      <c r="V34" s="455">
        <f t="shared" si="123"/>
        <v>0</v>
      </c>
      <c r="W34" s="455">
        <f t="shared" si="123"/>
        <v>0</v>
      </c>
      <c r="X34" s="455">
        <f t="shared" si="123"/>
        <v>0</v>
      </c>
      <c r="Y34" s="455">
        <f t="shared" si="123"/>
        <v>0</v>
      </c>
      <c r="Z34" s="455">
        <f t="shared" si="123"/>
        <v>0</v>
      </c>
      <c r="AA34" s="455">
        <f t="shared" si="123"/>
        <v>0</v>
      </c>
      <c r="AB34" s="455">
        <f t="shared" si="123"/>
        <v>0</v>
      </c>
      <c r="AC34" s="455">
        <f t="shared" si="123"/>
        <v>0</v>
      </c>
      <c r="AD34" s="455">
        <f t="shared" si="123"/>
        <v>0</v>
      </c>
      <c r="AE34" s="455">
        <f t="shared" si="123"/>
        <v>0</v>
      </c>
      <c r="AF34" s="455">
        <f t="shared" si="123"/>
        <v>0</v>
      </c>
      <c r="AG34" s="455">
        <f t="shared" si="123"/>
        <v>0</v>
      </c>
      <c r="AH34" s="455">
        <f t="shared" si="123"/>
        <v>0</v>
      </c>
      <c r="AI34" s="455">
        <f t="shared" si="123"/>
        <v>0</v>
      </c>
      <c r="AJ34" s="455">
        <f t="shared" si="123"/>
        <v>0</v>
      </c>
      <c r="AK34" s="455">
        <f t="shared" si="123"/>
        <v>0</v>
      </c>
      <c r="AL34" s="455">
        <f t="shared" si="123"/>
        <v>0</v>
      </c>
      <c r="AM34" s="455">
        <f t="shared" si="123"/>
        <v>0</v>
      </c>
      <c r="AN34" s="455">
        <f t="shared" si="123"/>
        <v>0</v>
      </c>
      <c r="AO34" s="455">
        <f t="shared" si="123"/>
        <v>0</v>
      </c>
      <c r="AP34" s="455">
        <f t="shared" si="123"/>
        <v>0</v>
      </c>
      <c r="AQ34" s="455">
        <f t="shared" si="123"/>
        <v>0</v>
      </c>
      <c r="AR34" s="455">
        <f t="shared" si="123"/>
        <v>0</v>
      </c>
      <c r="AS34" s="455">
        <f t="shared" si="123"/>
        <v>0</v>
      </c>
      <c r="AT34" s="455">
        <f t="shared" si="123"/>
        <v>0</v>
      </c>
      <c r="AU34" s="455">
        <f t="shared" si="123"/>
        <v>0</v>
      </c>
      <c r="AV34" s="455">
        <f t="shared" si="123"/>
        <v>0</v>
      </c>
      <c r="AW34" s="455">
        <f t="shared" si="123"/>
        <v>0</v>
      </c>
      <c r="AX34" s="455">
        <f t="shared" si="123"/>
        <v>0</v>
      </c>
      <c r="AY34" s="455">
        <f t="shared" si="123"/>
        <v>0</v>
      </c>
      <c r="AZ34" s="455">
        <f t="shared" si="123"/>
        <v>0</v>
      </c>
      <c r="BA34" s="455">
        <f t="shared" si="123"/>
        <v>0</v>
      </c>
      <c r="BB34" s="455">
        <f t="shared" si="123"/>
        <v>0</v>
      </c>
      <c r="BC34" s="455">
        <f t="shared" si="123"/>
        <v>0</v>
      </c>
      <c r="BD34" s="455">
        <f t="shared" si="123"/>
        <v>0</v>
      </c>
      <c r="BE34" s="455">
        <f t="shared" si="123"/>
        <v>0</v>
      </c>
      <c r="BF34" s="455">
        <f t="shared" si="123"/>
        <v>0</v>
      </c>
      <c r="BG34" s="455">
        <f t="shared" si="123"/>
        <v>0</v>
      </c>
      <c r="BH34" s="455">
        <f t="shared" si="123"/>
        <v>0</v>
      </c>
      <c r="BI34" s="455">
        <f t="shared" si="123"/>
        <v>0</v>
      </c>
      <c r="BJ34" s="455">
        <f t="shared" si="123"/>
        <v>0</v>
      </c>
      <c r="BK34" s="455">
        <f t="shared" si="123"/>
        <v>0</v>
      </c>
      <c r="BL34" s="455">
        <f t="shared" si="123"/>
        <v>0</v>
      </c>
      <c r="BM34" s="455">
        <f t="shared" si="123"/>
        <v>0</v>
      </c>
      <c r="BN34" s="455">
        <f t="shared" si="123"/>
        <v>0</v>
      </c>
      <c r="BO34" s="455">
        <f t="shared" si="123"/>
        <v>0</v>
      </c>
      <c r="BP34" s="455">
        <f t="shared" si="18"/>
        <v>0</v>
      </c>
      <c r="BQ34" s="455">
        <f t="shared" si="19"/>
        <v>0</v>
      </c>
      <c r="BR34" s="455">
        <f t="shared" si="20"/>
        <v>0</v>
      </c>
      <c r="BS34" s="455">
        <f t="shared" si="21"/>
        <v>0</v>
      </c>
      <c r="BT34" s="455">
        <f t="shared" si="22"/>
        <v>0</v>
      </c>
      <c r="BU34" s="455">
        <f t="shared" si="23"/>
        <v>0</v>
      </c>
      <c r="BV34" s="455">
        <f t="shared" si="24"/>
        <v>0</v>
      </c>
      <c r="BW34" s="455">
        <f t="shared" si="25"/>
        <v>0</v>
      </c>
      <c r="BX34" s="455">
        <f t="shared" si="26"/>
        <v>0</v>
      </c>
      <c r="BY34" s="455">
        <f t="shared" si="27"/>
        <v>0</v>
      </c>
      <c r="BZ34" s="455">
        <f t="shared" si="28"/>
        <v>0</v>
      </c>
      <c r="CA34" s="455">
        <f t="shared" si="29"/>
        <v>0</v>
      </c>
      <c r="CB34" s="455">
        <f t="shared" si="30"/>
        <v>0</v>
      </c>
      <c r="CC34" s="455">
        <f t="shared" si="31"/>
        <v>0</v>
      </c>
      <c r="CD34" s="455">
        <f t="shared" si="32"/>
        <v>0</v>
      </c>
      <c r="CE34" s="455">
        <f t="shared" si="33"/>
        <v>0</v>
      </c>
      <c r="CF34" s="455">
        <f t="shared" si="34"/>
        <v>0</v>
      </c>
      <c r="CG34" s="455">
        <f t="shared" si="35"/>
        <v>0</v>
      </c>
      <c r="CH34" s="455">
        <f t="shared" si="36"/>
        <v>0</v>
      </c>
      <c r="CI34" s="455">
        <f t="shared" si="37"/>
        <v>0</v>
      </c>
      <c r="CJ34" s="455">
        <f t="shared" si="38"/>
        <v>0</v>
      </c>
      <c r="CK34" s="455">
        <f t="shared" si="39"/>
        <v>0</v>
      </c>
      <c r="CL34" s="455">
        <f t="shared" si="40"/>
        <v>0</v>
      </c>
      <c r="CM34" s="455">
        <f t="shared" si="41"/>
        <v>0</v>
      </c>
      <c r="CN34" s="455">
        <f t="shared" si="42"/>
        <v>0</v>
      </c>
      <c r="CO34" s="455">
        <f t="shared" si="43"/>
        <v>0</v>
      </c>
      <c r="CP34" s="455">
        <f t="shared" si="44"/>
        <v>0</v>
      </c>
      <c r="CQ34" s="455">
        <f t="shared" si="45"/>
        <v>0</v>
      </c>
      <c r="CR34" s="455">
        <f t="shared" si="46"/>
        <v>0</v>
      </c>
      <c r="CS34" s="455">
        <f t="shared" si="47"/>
        <v>0</v>
      </c>
      <c r="CT34" s="455">
        <f t="shared" si="48"/>
        <v>0</v>
      </c>
      <c r="CU34" s="455">
        <f t="shared" si="49"/>
        <v>0</v>
      </c>
      <c r="CV34" s="455">
        <f t="shared" si="50"/>
        <v>0</v>
      </c>
      <c r="CW34" s="455">
        <f t="shared" si="51"/>
        <v>0</v>
      </c>
      <c r="CX34" s="455">
        <f t="shared" si="52"/>
        <v>0</v>
      </c>
      <c r="CY34" s="455">
        <f t="shared" si="53"/>
        <v>0</v>
      </c>
      <c r="CZ34" s="455">
        <f t="shared" si="54"/>
        <v>0</v>
      </c>
      <c r="DA34" s="455">
        <f t="shared" si="55"/>
        <v>0</v>
      </c>
      <c r="DB34" s="455">
        <f t="shared" si="56"/>
        <v>0</v>
      </c>
      <c r="DC34" s="455">
        <f t="shared" si="57"/>
        <v>0</v>
      </c>
      <c r="DD34" s="455">
        <f t="shared" si="58"/>
        <v>0</v>
      </c>
      <c r="DE34" s="455">
        <f t="shared" si="59"/>
        <v>0</v>
      </c>
      <c r="DF34" s="455">
        <f t="shared" si="60"/>
        <v>0</v>
      </c>
      <c r="DG34" s="455">
        <f t="shared" si="61"/>
        <v>0</v>
      </c>
      <c r="DH34" s="455">
        <f t="shared" si="62"/>
        <v>0</v>
      </c>
      <c r="DI34" s="455">
        <f t="shared" si="63"/>
        <v>0</v>
      </c>
      <c r="DJ34" s="455">
        <f t="shared" si="64"/>
        <v>0</v>
      </c>
      <c r="DK34" s="455">
        <f t="shared" si="65"/>
        <v>0</v>
      </c>
      <c r="DL34" s="455">
        <f t="shared" si="66"/>
        <v>0</v>
      </c>
      <c r="DM34" s="455">
        <f t="shared" si="67"/>
        <v>0</v>
      </c>
      <c r="DN34" s="455">
        <f t="shared" si="68"/>
        <v>0</v>
      </c>
      <c r="DO34" s="455">
        <f t="shared" si="69"/>
        <v>0</v>
      </c>
      <c r="DP34" s="455">
        <f t="shared" si="70"/>
        <v>0</v>
      </c>
      <c r="DQ34" s="455">
        <f t="shared" si="71"/>
        <v>0</v>
      </c>
      <c r="DR34" s="455">
        <f t="shared" si="72"/>
        <v>0</v>
      </c>
      <c r="DS34" s="455">
        <f t="shared" si="73"/>
        <v>0</v>
      </c>
      <c r="DT34" s="455">
        <f t="shared" si="74"/>
        <v>0</v>
      </c>
      <c r="DU34" s="455">
        <f t="shared" si="75"/>
        <v>0</v>
      </c>
      <c r="DV34" s="455">
        <f t="shared" si="76"/>
        <v>0</v>
      </c>
      <c r="DW34" s="455">
        <f t="shared" si="77"/>
        <v>0</v>
      </c>
      <c r="DX34" s="455">
        <f t="shared" si="78"/>
        <v>0</v>
      </c>
      <c r="DY34" s="455">
        <f t="shared" si="79"/>
        <v>0</v>
      </c>
      <c r="DZ34" s="455">
        <f t="shared" si="80"/>
        <v>0</v>
      </c>
      <c r="EA34" s="455">
        <f t="shared" si="81"/>
        <v>0</v>
      </c>
      <c r="EB34" s="455">
        <f t="shared" si="82"/>
        <v>0</v>
      </c>
      <c r="EC34" s="455">
        <f t="shared" si="83"/>
        <v>0</v>
      </c>
      <c r="ED34" s="455">
        <f t="shared" si="84"/>
        <v>0</v>
      </c>
      <c r="EE34" s="455">
        <f t="shared" si="85"/>
        <v>0</v>
      </c>
      <c r="EF34" s="455">
        <f t="shared" si="86"/>
        <v>0</v>
      </c>
      <c r="EG34" s="455">
        <f t="shared" si="87"/>
        <v>0</v>
      </c>
      <c r="EH34" s="455">
        <f t="shared" si="88"/>
        <v>0</v>
      </c>
      <c r="EI34" s="455">
        <f t="shared" si="89"/>
        <v>0</v>
      </c>
      <c r="EJ34" s="455">
        <f t="shared" si="90"/>
        <v>0</v>
      </c>
      <c r="EK34" s="455">
        <f t="shared" si="91"/>
        <v>0</v>
      </c>
      <c r="EL34" s="455">
        <f t="shared" si="92"/>
        <v>0</v>
      </c>
      <c r="EM34" s="455">
        <f t="shared" si="93"/>
        <v>0</v>
      </c>
      <c r="EN34" s="455">
        <f t="shared" si="94"/>
        <v>0</v>
      </c>
      <c r="EO34" s="455">
        <f t="shared" si="95"/>
        <v>0</v>
      </c>
      <c r="EP34" s="455">
        <f t="shared" si="96"/>
        <v>0</v>
      </c>
      <c r="EQ34" s="455">
        <f t="shared" si="97"/>
        <v>0</v>
      </c>
      <c r="ER34" s="455">
        <f t="shared" si="98"/>
        <v>0</v>
      </c>
      <c r="ES34" s="455">
        <f t="shared" si="99"/>
        <v>0</v>
      </c>
      <c r="ET34" s="455">
        <f t="shared" si="100"/>
        <v>0</v>
      </c>
      <c r="EU34" s="455">
        <f t="shared" si="101"/>
        <v>0</v>
      </c>
    </row>
    <row r="35" spans="2:151" x14ac:dyDescent="0.25">
      <c r="B35" s="466"/>
      <c r="C35" s="495" t="s">
        <v>266</v>
      </c>
      <c r="D35" s="25">
        <v>2</v>
      </c>
      <c r="E35" s="483">
        <v>4</v>
      </c>
      <c r="F35" s="500"/>
      <c r="G35" s="484">
        <f t="shared" si="102"/>
        <v>0</v>
      </c>
      <c r="H35" s="539">
        <f t="shared" si="8"/>
        <v>0</v>
      </c>
      <c r="I35" s="531"/>
      <c r="J35" s="485">
        <f t="shared" si="9"/>
        <v>0</v>
      </c>
      <c r="K35" s="500"/>
      <c r="L35" s="484">
        <f t="shared" si="10"/>
        <v>0</v>
      </c>
      <c r="M35" s="524"/>
      <c r="N35" s="524"/>
      <c r="O35" s="486">
        <f t="shared" si="11"/>
        <v>0</v>
      </c>
      <c r="P35" s="476">
        <f t="shared" si="12"/>
        <v>0</v>
      </c>
      <c r="Q35" s="528" t="str">
        <f t="shared" si="13"/>
        <v/>
      </c>
      <c r="R35" s="409"/>
      <c r="S35" s="454" t="str">
        <f t="shared" si="0"/>
        <v>Segadora elèctrica</v>
      </c>
      <c r="T35" s="455">
        <f t="shared" si="14"/>
        <v>0</v>
      </c>
      <c r="U35" s="455">
        <f t="shared" ref="U35:BO35" si="124">IF(T35&lt;1,0,T35-($L35/12))</f>
        <v>0</v>
      </c>
      <c r="V35" s="455">
        <f t="shared" si="124"/>
        <v>0</v>
      </c>
      <c r="W35" s="455">
        <f t="shared" si="124"/>
        <v>0</v>
      </c>
      <c r="X35" s="455">
        <f t="shared" si="124"/>
        <v>0</v>
      </c>
      <c r="Y35" s="455">
        <f t="shared" si="124"/>
        <v>0</v>
      </c>
      <c r="Z35" s="455">
        <f t="shared" si="124"/>
        <v>0</v>
      </c>
      <c r="AA35" s="455">
        <f t="shared" si="124"/>
        <v>0</v>
      </c>
      <c r="AB35" s="455">
        <f t="shared" si="124"/>
        <v>0</v>
      </c>
      <c r="AC35" s="455">
        <f t="shared" si="124"/>
        <v>0</v>
      </c>
      <c r="AD35" s="455">
        <f t="shared" si="124"/>
        <v>0</v>
      </c>
      <c r="AE35" s="455">
        <f t="shared" si="124"/>
        <v>0</v>
      </c>
      <c r="AF35" s="455">
        <f t="shared" si="124"/>
        <v>0</v>
      </c>
      <c r="AG35" s="455">
        <f t="shared" si="124"/>
        <v>0</v>
      </c>
      <c r="AH35" s="455">
        <f t="shared" si="124"/>
        <v>0</v>
      </c>
      <c r="AI35" s="455">
        <f t="shared" si="124"/>
        <v>0</v>
      </c>
      <c r="AJ35" s="455">
        <f t="shared" si="124"/>
        <v>0</v>
      </c>
      <c r="AK35" s="455">
        <f t="shared" si="124"/>
        <v>0</v>
      </c>
      <c r="AL35" s="455">
        <f t="shared" si="124"/>
        <v>0</v>
      </c>
      <c r="AM35" s="455">
        <f t="shared" si="124"/>
        <v>0</v>
      </c>
      <c r="AN35" s="455">
        <f t="shared" si="124"/>
        <v>0</v>
      </c>
      <c r="AO35" s="455">
        <f t="shared" si="124"/>
        <v>0</v>
      </c>
      <c r="AP35" s="455">
        <f t="shared" si="124"/>
        <v>0</v>
      </c>
      <c r="AQ35" s="455">
        <f t="shared" si="124"/>
        <v>0</v>
      </c>
      <c r="AR35" s="455">
        <f t="shared" si="124"/>
        <v>0</v>
      </c>
      <c r="AS35" s="455">
        <f t="shared" si="124"/>
        <v>0</v>
      </c>
      <c r="AT35" s="455">
        <f t="shared" si="124"/>
        <v>0</v>
      </c>
      <c r="AU35" s="455">
        <f t="shared" si="124"/>
        <v>0</v>
      </c>
      <c r="AV35" s="455">
        <f t="shared" si="124"/>
        <v>0</v>
      </c>
      <c r="AW35" s="455">
        <f t="shared" si="124"/>
        <v>0</v>
      </c>
      <c r="AX35" s="455">
        <f t="shared" si="124"/>
        <v>0</v>
      </c>
      <c r="AY35" s="455">
        <f t="shared" si="124"/>
        <v>0</v>
      </c>
      <c r="AZ35" s="455">
        <f t="shared" si="124"/>
        <v>0</v>
      </c>
      <c r="BA35" s="455">
        <f t="shared" si="124"/>
        <v>0</v>
      </c>
      <c r="BB35" s="455">
        <f t="shared" si="124"/>
        <v>0</v>
      </c>
      <c r="BC35" s="455">
        <f t="shared" si="124"/>
        <v>0</v>
      </c>
      <c r="BD35" s="455">
        <f t="shared" si="124"/>
        <v>0</v>
      </c>
      <c r="BE35" s="455">
        <f t="shared" si="124"/>
        <v>0</v>
      </c>
      <c r="BF35" s="455">
        <f t="shared" si="124"/>
        <v>0</v>
      </c>
      <c r="BG35" s="455">
        <f t="shared" si="124"/>
        <v>0</v>
      </c>
      <c r="BH35" s="455">
        <f t="shared" si="124"/>
        <v>0</v>
      </c>
      <c r="BI35" s="455">
        <f t="shared" si="124"/>
        <v>0</v>
      </c>
      <c r="BJ35" s="455">
        <f t="shared" si="124"/>
        <v>0</v>
      </c>
      <c r="BK35" s="455">
        <f t="shared" si="124"/>
        <v>0</v>
      </c>
      <c r="BL35" s="455">
        <f t="shared" si="124"/>
        <v>0</v>
      </c>
      <c r="BM35" s="455">
        <f t="shared" si="124"/>
        <v>0</v>
      </c>
      <c r="BN35" s="455">
        <f t="shared" si="124"/>
        <v>0</v>
      </c>
      <c r="BO35" s="455">
        <f t="shared" si="124"/>
        <v>0</v>
      </c>
      <c r="BP35" s="455">
        <f t="shared" si="18"/>
        <v>0</v>
      </c>
      <c r="BQ35" s="455">
        <f t="shared" si="19"/>
        <v>0</v>
      </c>
      <c r="BR35" s="455">
        <f t="shared" si="20"/>
        <v>0</v>
      </c>
      <c r="BS35" s="455">
        <f t="shared" si="21"/>
        <v>0</v>
      </c>
      <c r="BT35" s="455">
        <f t="shared" si="22"/>
        <v>0</v>
      </c>
      <c r="BU35" s="455">
        <f t="shared" si="23"/>
        <v>0</v>
      </c>
      <c r="BV35" s="455">
        <f t="shared" si="24"/>
        <v>0</v>
      </c>
      <c r="BW35" s="455">
        <f t="shared" si="25"/>
        <v>0</v>
      </c>
      <c r="BX35" s="455">
        <f t="shared" si="26"/>
        <v>0</v>
      </c>
      <c r="BY35" s="455">
        <f t="shared" si="27"/>
        <v>0</v>
      </c>
      <c r="BZ35" s="455">
        <f t="shared" si="28"/>
        <v>0</v>
      </c>
      <c r="CA35" s="455">
        <f t="shared" si="29"/>
        <v>0</v>
      </c>
      <c r="CB35" s="455">
        <f t="shared" si="30"/>
        <v>0</v>
      </c>
      <c r="CC35" s="455">
        <f t="shared" si="31"/>
        <v>0</v>
      </c>
      <c r="CD35" s="455">
        <f t="shared" si="32"/>
        <v>0</v>
      </c>
      <c r="CE35" s="455">
        <f t="shared" si="33"/>
        <v>0</v>
      </c>
      <c r="CF35" s="455">
        <f t="shared" si="34"/>
        <v>0</v>
      </c>
      <c r="CG35" s="455">
        <f t="shared" si="35"/>
        <v>0</v>
      </c>
      <c r="CH35" s="455">
        <f t="shared" si="36"/>
        <v>0</v>
      </c>
      <c r="CI35" s="455">
        <f t="shared" si="37"/>
        <v>0</v>
      </c>
      <c r="CJ35" s="455">
        <f t="shared" si="38"/>
        <v>0</v>
      </c>
      <c r="CK35" s="455">
        <f t="shared" si="39"/>
        <v>0</v>
      </c>
      <c r="CL35" s="455">
        <f t="shared" si="40"/>
        <v>0</v>
      </c>
      <c r="CM35" s="455">
        <f t="shared" si="41"/>
        <v>0</v>
      </c>
      <c r="CN35" s="455">
        <f t="shared" si="42"/>
        <v>0</v>
      </c>
      <c r="CO35" s="455">
        <f t="shared" si="43"/>
        <v>0</v>
      </c>
      <c r="CP35" s="455">
        <f t="shared" si="44"/>
        <v>0</v>
      </c>
      <c r="CQ35" s="455">
        <f t="shared" si="45"/>
        <v>0</v>
      </c>
      <c r="CR35" s="455">
        <f t="shared" si="46"/>
        <v>0</v>
      </c>
      <c r="CS35" s="455">
        <f t="shared" si="47"/>
        <v>0</v>
      </c>
      <c r="CT35" s="455">
        <f t="shared" si="48"/>
        <v>0</v>
      </c>
      <c r="CU35" s="455">
        <f t="shared" si="49"/>
        <v>0</v>
      </c>
      <c r="CV35" s="455">
        <f t="shared" si="50"/>
        <v>0</v>
      </c>
      <c r="CW35" s="455">
        <f t="shared" si="51"/>
        <v>0</v>
      </c>
      <c r="CX35" s="455">
        <f t="shared" si="52"/>
        <v>0</v>
      </c>
      <c r="CY35" s="455">
        <f t="shared" si="53"/>
        <v>0</v>
      </c>
      <c r="CZ35" s="455">
        <f t="shared" si="54"/>
        <v>0</v>
      </c>
      <c r="DA35" s="455">
        <f t="shared" si="55"/>
        <v>0</v>
      </c>
      <c r="DB35" s="455">
        <f t="shared" si="56"/>
        <v>0</v>
      </c>
      <c r="DC35" s="455">
        <f t="shared" si="57"/>
        <v>0</v>
      </c>
      <c r="DD35" s="455">
        <f t="shared" si="58"/>
        <v>0</v>
      </c>
      <c r="DE35" s="455">
        <f t="shared" si="59"/>
        <v>0</v>
      </c>
      <c r="DF35" s="455">
        <f t="shared" si="60"/>
        <v>0</v>
      </c>
      <c r="DG35" s="455">
        <f t="shared" si="61"/>
        <v>0</v>
      </c>
      <c r="DH35" s="455">
        <f t="shared" si="62"/>
        <v>0</v>
      </c>
      <c r="DI35" s="455">
        <f t="shared" si="63"/>
        <v>0</v>
      </c>
      <c r="DJ35" s="455">
        <f t="shared" si="64"/>
        <v>0</v>
      </c>
      <c r="DK35" s="455">
        <f t="shared" si="65"/>
        <v>0</v>
      </c>
      <c r="DL35" s="455">
        <f t="shared" si="66"/>
        <v>0</v>
      </c>
      <c r="DM35" s="455">
        <f t="shared" si="67"/>
        <v>0</v>
      </c>
      <c r="DN35" s="455">
        <f t="shared" si="68"/>
        <v>0</v>
      </c>
      <c r="DO35" s="455">
        <f t="shared" si="69"/>
        <v>0</v>
      </c>
      <c r="DP35" s="455">
        <f t="shared" si="70"/>
        <v>0</v>
      </c>
      <c r="DQ35" s="455">
        <f t="shared" si="71"/>
        <v>0</v>
      </c>
      <c r="DR35" s="455">
        <f t="shared" si="72"/>
        <v>0</v>
      </c>
      <c r="DS35" s="455">
        <f t="shared" si="73"/>
        <v>0</v>
      </c>
      <c r="DT35" s="455">
        <f t="shared" si="74"/>
        <v>0</v>
      </c>
      <c r="DU35" s="455">
        <f t="shared" si="75"/>
        <v>0</v>
      </c>
      <c r="DV35" s="455">
        <f t="shared" si="76"/>
        <v>0</v>
      </c>
      <c r="DW35" s="455">
        <f t="shared" si="77"/>
        <v>0</v>
      </c>
      <c r="DX35" s="455">
        <f t="shared" si="78"/>
        <v>0</v>
      </c>
      <c r="DY35" s="455">
        <f t="shared" si="79"/>
        <v>0</v>
      </c>
      <c r="DZ35" s="455">
        <f t="shared" si="80"/>
        <v>0</v>
      </c>
      <c r="EA35" s="455">
        <f t="shared" si="81"/>
        <v>0</v>
      </c>
      <c r="EB35" s="455">
        <f t="shared" si="82"/>
        <v>0</v>
      </c>
      <c r="EC35" s="455">
        <f t="shared" si="83"/>
        <v>0</v>
      </c>
      <c r="ED35" s="455">
        <f t="shared" si="84"/>
        <v>0</v>
      </c>
      <c r="EE35" s="455">
        <f t="shared" si="85"/>
        <v>0</v>
      </c>
      <c r="EF35" s="455">
        <f t="shared" si="86"/>
        <v>0</v>
      </c>
      <c r="EG35" s="455">
        <f t="shared" si="87"/>
        <v>0</v>
      </c>
      <c r="EH35" s="455">
        <f t="shared" si="88"/>
        <v>0</v>
      </c>
      <c r="EI35" s="455">
        <f t="shared" si="89"/>
        <v>0</v>
      </c>
      <c r="EJ35" s="455">
        <f t="shared" si="90"/>
        <v>0</v>
      </c>
      <c r="EK35" s="455">
        <f t="shared" si="91"/>
        <v>0</v>
      </c>
      <c r="EL35" s="455">
        <f t="shared" si="92"/>
        <v>0</v>
      </c>
      <c r="EM35" s="455">
        <f t="shared" si="93"/>
        <v>0</v>
      </c>
      <c r="EN35" s="455">
        <f t="shared" si="94"/>
        <v>0</v>
      </c>
      <c r="EO35" s="455">
        <f t="shared" si="95"/>
        <v>0</v>
      </c>
      <c r="EP35" s="455">
        <f t="shared" si="96"/>
        <v>0</v>
      </c>
      <c r="EQ35" s="455">
        <f t="shared" si="97"/>
        <v>0</v>
      </c>
      <c r="ER35" s="455">
        <f t="shared" si="98"/>
        <v>0</v>
      </c>
      <c r="ES35" s="455">
        <f t="shared" si="99"/>
        <v>0</v>
      </c>
      <c r="ET35" s="455">
        <f t="shared" si="100"/>
        <v>0</v>
      </c>
      <c r="EU35" s="455">
        <f t="shared" si="101"/>
        <v>0</v>
      </c>
    </row>
    <row r="36" spans="2:151" x14ac:dyDescent="0.25">
      <c r="B36" s="466"/>
      <c r="C36" s="489" t="s">
        <v>269</v>
      </c>
      <c r="D36" s="16">
        <v>2</v>
      </c>
      <c r="E36" s="467">
        <v>4</v>
      </c>
      <c r="F36" s="461"/>
      <c r="G36" s="438">
        <f t="shared" si="102"/>
        <v>0</v>
      </c>
      <c r="H36" s="535">
        <f t="shared" si="8"/>
        <v>0</v>
      </c>
      <c r="I36" s="460"/>
      <c r="J36" s="440">
        <f t="shared" si="9"/>
        <v>0</v>
      </c>
      <c r="K36" s="461"/>
      <c r="L36" s="438">
        <f t="shared" si="10"/>
        <v>0</v>
      </c>
      <c r="M36" s="520"/>
      <c r="N36" s="520"/>
      <c r="O36" s="441">
        <f t="shared" si="11"/>
        <v>0</v>
      </c>
      <c r="P36" s="440">
        <f t="shared" si="12"/>
        <v>0</v>
      </c>
      <c r="Q36" s="468" t="str">
        <f t="shared" si="13"/>
        <v/>
      </c>
      <c r="R36" s="409"/>
      <c r="S36" s="454" t="str">
        <f t="shared" si="0"/>
        <v>Bateria 9ah</v>
      </c>
      <c r="T36" s="455">
        <f t="shared" si="14"/>
        <v>0</v>
      </c>
      <c r="U36" s="455">
        <f t="shared" ref="U36:BO36" si="125">IF(T36&lt;1,0,T36-($L36/12))</f>
        <v>0</v>
      </c>
      <c r="V36" s="455">
        <f t="shared" si="125"/>
        <v>0</v>
      </c>
      <c r="W36" s="455">
        <f t="shared" si="125"/>
        <v>0</v>
      </c>
      <c r="X36" s="455">
        <f t="shared" si="125"/>
        <v>0</v>
      </c>
      <c r="Y36" s="455">
        <f t="shared" si="125"/>
        <v>0</v>
      </c>
      <c r="Z36" s="455">
        <f t="shared" si="125"/>
        <v>0</v>
      </c>
      <c r="AA36" s="455">
        <f t="shared" si="125"/>
        <v>0</v>
      </c>
      <c r="AB36" s="455">
        <f t="shared" si="125"/>
        <v>0</v>
      </c>
      <c r="AC36" s="455">
        <f t="shared" si="125"/>
        <v>0</v>
      </c>
      <c r="AD36" s="455">
        <f t="shared" si="125"/>
        <v>0</v>
      </c>
      <c r="AE36" s="455">
        <f t="shared" si="125"/>
        <v>0</v>
      </c>
      <c r="AF36" s="455">
        <f t="shared" si="125"/>
        <v>0</v>
      </c>
      <c r="AG36" s="455">
        <f t="shared" si="125"/>
        <v>0</v>
      </c>
      <c r="AH36" s="455">
        <f t="shared" si="125"/>
        <v>0</v>
      </c>
      <c r="AI36" s="455">
        <f t="shared" si="125"/>
        <v>0</v>
      </c>
      <c r="AJ36" s="455">
        <f t="shared" si="125"/>
        <v>0</v>
      </c>
      <c r="AK36" s="455">
        <f t="shared" si="125"/>
        <v>0</v>
      </c>
      <c r="AL36" s="455">
        <f t="shared" si="125"/>
        <v>0</v>
      </c>
      <c r="AM36" s="455">
        <f t="shared" si="125"/>
        <v>0</v>
      </c>
      <c r="AN36" s="455">
        <f t="shared" si="125"/>
        <v>0</v>
      </c>
      <c r="AO36" s="455">
        <f t="shared" si="125"/>
        <v>0</v>
      </c>
      <c r="AP36" s="455">
        <f t="shared" si="125"/>
        <v>0</v>
      </c>
      <c r="AQ36" s="455">
        <f t="shared" si="125"/>
        <v>0</v>
      </c>
      <c r="AR36" s="455">
        <f t="shared" si="125"/>
        <v>0</v>
      </c>
      <c r="AS36" s="455">
        <f t="shared" si="125"/>
        <v>0</v>
      </c>
      <c r="AT36" s="455">
        <f t="shared" si="125"/>
        <v>0</v>
      </c>
      <c r="AU36" s="455">
        <f t="shared" si="125"/>
        <v>0</v>
      </c>
      <c r="AV36" s="455">
        <f t="shared" si="125"/>
        <v>0</v>
      </c>
      <c r="AW36" s="455">
        <f t="shared" si="125"/>
        <v>0</v>
      </c>
      <c r="AX36" s="455">
        <f t="shared" si="125"/>
        <v>0</v>
      </c>
      <c r="AY36" s="455">
        <f t="shared" si="125"/>
        <v>0</v>
      </c>
      <c r="AZ36" s="455">
        <f t="shared" si="125"/>
        <v>0</v>
      </c>
      <c r="BA36" s="455">
        <f t="shared" si="125"/>
        <v>0</v>
      </c>
      <c r="BB36" s="455">
        <f t="shared" si="125"/>
        <v>0</v>
      </c>
      <c r="BC36" s="455">
        <f t="shared" si="125"/>
        <v>0</v>
      </c>
      <c r="BD36" s="455">
        <f t="shared" si="125"/>
        <v>0</v>
      </c>
      <c r="BE36" s="455">
        <f t="shared" si="125"/>
        <v>0</v>
      </c>
      <c r="BF36" s="455">
        <f t="shared" si="125"/>
        <v>0</v>
      </c>
      <c r="BG36" s="455">
        <f t="shared" si="125"/>
        <v>0</v>
      </c>
      <c r="BH36" s="455">
        <f t="shared" si="125"/>
        <v>0</v>
      </c>
      <c r="BI36" s="455">
        <f t="shared" si="125"/>
        <v>0</v>
      </c>
      <c r="BJ36" s="455">
        <f t="shared" si="125"/>
        <v>0</v>
      </c>
      <c r="BK36" s="455">
        <f t="shared" si="125"/>
        <v>0</v>
      </c>
      <c r="BL36" s="455">
        <f t="shared" si="125"/>
        <v>0</v>
      </c>
      <c r="BM36" s="455">
        <f t="shared" si="125"/>
        <v>0</v>
      </c>
      <c r="BN36" s="455">
        <f t="shared" si="125"/>
        <v>0</v>
      </c>
      <c r="BO36" s="455">
        <f t="shared" si="125"/>
        <v>0</v>
      </c>
      <c r="BP36" s="455">
        <f t="shared" si="18"/>
        <v>0</v>
      </c>
      <c r="BQ36" s="455">
        <f t="shared" si="19"/>
        <v>0</v>
      </c>
      <c r="BR36" s="455">
        <f t="shared" si="20"/>
        <v>0</v>
      </c>
      <c r="BS36" s="455">
        <f t="shared" si="21"/>
        <v>0</v>
      </c>
      <c r="BT36" s="455">
        <f t="shared" si="22"/>
        <v>0</v>
      </c>
      <c r="BU36" s="455">
        <f t="shared" si="23"/>
        <v>0</v>
      </c>
      <c r="BV36" s="455">
        <f t="shared" si="24"/>
        <v>0</v>
      </c>
      <c r="BW36" s="455">
        <f t="shared" si="25"/>
        <v>0</v>
      </c>
      <c r="BX36" s="455">
        <f t="shared" si="26"/>
        <v>0</v>
      </c>
      <c r="BY36" s="455">
        <f t="shared" si="27"/>
        <v>0</v>
      </c>
      <c r="BZ36" s="455">
        <f t="shared" si="28"/>
        <v>0</v>
      </c>
      <c r="CA36" s="455">
        <f t="shared" si="29"/>
        <v>0</v>
      </c>
      <c r="CB36" s="455">
        <f t="shared" si="30"/>
        <v>0</v>
      </c>
      <c r="CC36" s="455">
        <f t="shared" si="31"/>
        <v>0</v>
      </c>
      <c r="CD36" s="455">
        <f t="shared" si="32"/>
        <v>0</v>
      </c>
      <c r="CE36" s="455">
        <f t="shared" si="33"/>
        <v>0</v>
      </c>
      <c r="CF36" s="455">
        <f t="shared" si="34"/>
        <v>0</v>
      </c>
      <c r="CG36" s="455">
        <f t="shared" si="35"/>
        <v>0</v>
      </c>
      <c r="CH36" s="455">
        <f t="shared" si="36"/>
        <v>0</v>
      </c>
      <c r="CI36" s="455">
        <f t="shared" si="37"/>
        <v>0</v>
      </c>
      <c r="CJ36" s="455">
        <f t="shared" si="38"/>
        <v>0</v>
      </c>
      <c r="CK36" s="455">
        <f t="shared" si="39"/>
        <v>0</v>
      </c>
      <c r="CL36" s="455">
        <f t="shared" si="40"/>
        <v>0</v>
      </c>
      <c r="CM36" s="455">
        <f t="shared" si="41"/>
        <v>0</v>
      </c>
      <c r="CN36" s="455">
        <f t="shared" si="42"/>
        <v>0</v>
      </c>
      <c r="CO36" s="455">
        <f t="shared" si="43"/>
        <v>0</v>
      </c>
      <c r="CP36" s="455">
        <f t="shared" si="44"/>
        <v>0</v>
      </c>
      <c r="CQ36" s="455">
        <f t="shared" si="45"/>
        <v>0</v>
      </c>
      <c r="CR36" s="455">
        <f t="shared" si="46"/>
        <v>0</v>
      </c>
      <c r="CS36" s="455">
        <f t="shared" si="47"/>
        <v>0</v>
      </c>
      <c r="CT36" s="455">
        <f t="shared" si="48"/>
        <v>0</v>
      </c>
      <c r="CU36" s="455">
        <f t="shared" si="49"/>
        <v>0</v>
      </c>
      <c r="CV36" s="455">
        <f t="shared" si="50"/>
        <v>0</v>
      </c>
      <c r="CW36" s="455">
        <f t="shared" si="51"/>
        <v>0</v>
      </c>
      <c r="CX36" s="455">
        <f t="shared" si="52"/>
        <v>0</v>
      </c>
      <c r="CY36" s="455">
        <f t="shared" si="53"/>
        <v>0</v>
      </c>
      <c r="CZ36" s="455">
        <f t="shared" si="54"/>
        <v>0</v>
      </c>
      <c r="DA36" s="455">
        <f t="shared" si="55"/>
        <v>0</v>
      </c>
      <c r="DB36" s="455">
        <f t="shared" si="56"/>
        <v>0</v>
      </c>
      <c r="DC36" s="455">
        <f t="shared" si="57"/>
        <v>0</v>
      </c>
      <c r="DD36" s="455">
        <f t="shared" si="58"/>
        <v>0</v>
      </c>
      <c r="DE36" s="455">
        <f t="shared" si="59"/>
        <v>0</v>
      </c>
      <c r="DF36" s="455">
        <f t="shared" si="60"/>
        <v>0</v>
      </c>
      <c r="DG36" s="455">
        <f t="shared" si="61"/>
        <v>0</v>
      </c>
      <c r="DH36" s="455">
        <f t="shared" si="62"/>
        <v>0</v>
      </c>
      <c r="DI36" s="455">
        <f t="shared" si="63"/>
        <v>0</v>
      </c>
      <c r="DJ36" s="455">
        <f t="shared" si="64"/>
        <v>0</v>
      </c>
      <c r="DK36" s="455">
        <f t="shared" si="65"/>
        <v>0</v>
      </c>
      <c r="DL36" s="455">
        <f t="shared" si="66"/>
        <v>0</v>
      </c>
      <c r="DM36" s="455">
        <f t="shared" si="67"/>
        <v>0</v>
      </c>
      <c r="DN36" s="455">
        <f t="shared" si="68"/>
        <v>0</v>
      </c>
      <c r="DO36" s="455">
        <f t="shared" si="69"/>
        <v>0</v>
      </c>
      <c r="DP36" s="455">
        <f t="shared" si="70"/>
        <v>0</v>
      </c>
      <c r="DQ36" s="455">
        <f t="shared" si="71"/>
        <v>0</v>
      </c>
      <c r="DR36" s="455">
        <f t="shared" si="72"/>
        <v>0</v>
      </c>
      <c r="DS36" s="455">
        <f t="shared" si="73"/>
        <v>0</v>
      </c>
      <c r="DT36" s="455">
        <f t="shared" si="74"/>
        <v>0</v>
      </c>
      <c r="DU36" s="455">
        <f t="shared" si="75"/>
        <v>0</v>
      </c>
      <c r="DV36" s="455">
        <f t="shared" si="76"/>
        <v>0</v>
      </c>
      <c r="DW36" s="455">
        <f t="shared" si="77"/>
        <v>0</v>
      </c>
      <c r="DX36" s="455">
        <f t="shared" si="78"/>
        <v>0</v>
      </c>
      <c r="DY36" s="455">
        <f t="shared" si="79"/>
        <v>0</v>
      </c>
      <c r="DZ36" s="455">
        <f t="shared" si="80"/>
        <v>0</v>
      </c>
      <c r="EA36" s="455">
        <f t="shared" si="81"/>
        <v>0</v>
      </c>
      <c r="EB36" s="455">
        <f t="shared" si="82"/>
        <v>0</v>
      </c>
      <c r="EC36" s="455">
        <f t="shared" si="83"/>
        <v>0</v>
      </c>
      <c r="ED36" s="455">
        <f t="shared" si="84"/>
        <v>0</v>
      </c>
      <c r="EE36" s="455">
        <f t="shared" si="85"/>
        <v>0</v>
      </c>
      <c r="EF36" s="455">
        <f t="shared" si="86"/>
        <v>0</v>
      </c>
      <c r="EG36" s="455">
        <f t="shared" si="87"/>
        <v>0</v>
      </c>
      <c r="EH36" s="455">
        <f t="shared" si="88"/>
        <v>0</v>
      </c>
      <c r="EI36" s="455">
        <f t="shared" si="89"/>
        <v>0</v>
      </c>
      <c r="EJ36" s="455">
        <f t="shared" si="90"/>
        <v>0</v>
      </c>
      <c r="EK36" s="455">
        <f t="shared" si="91"/>
        <v>0</v>
      </c>
      <c r="EL36" s="455">
        <f t="shared" si="92"/>
        <v>0</v>
      </c>
      <c r="EM36" s="455">
        <f t="shared" si="93"/>
        <v>0</v>
      </c>
      <c r="EN36" s="455">
        <f t="shared" si="94"/>
        <v>0</v>
      </c>
      <c r="EO36" s="455">
        <f t="shared" si="95"/>
        <v>0</v>
      </c>
      <c r="EP36" s="455">
        <f t="shared" si="96"/>
        <v>0</v>
      </c>
      <c r="EQ36" s="455">
        <f t="shared" si="97"/>
        <v>0</v>
      </c>
      <c r="ER36" s="455">
        <f t="shared" si="98"/>
        <v>0</v>
      </c>
      <c r="ES36" s="455">
        <f t="shared" si="99"/>
        <v>0</v>
      </c>
      <c r="ET36" s="455">
        <f t="shared" si="100"/>
        <v>0</v>
      </c>
      <c r="EU36" s="455">
        <f t="shared" si="101"/>
        <v>0</v>
      </c>
    </row>
    <row r="37" spans="2:151" x14ac:dyDescent="0.25">
      <c r="B37" s="466"/>
      <c r="C37" s="489" t="s">
        <v>268</v>
      </c>
      <c r="D37" s="16">
        <v>2</v>
      </c>
      <c r="E37" s="467">
        <v>4</v>
      </c>
      <c r="F37" s="461"/>
      <c r="G37" s="438">
        <f t="shared" si="102"/>
        <v>0</v>
      </c>
      <c r="H37" s="535">
        <f t="shared" si="8"/>
        <v>0</v>
      </c>
      <c r="I37" s="460"/>
      <c r="J37" s="440">
        <f t="shared" si="9"/>
        <v>0</v>
      </c>
      <c r="K37" s="461"/>
      <c r="L37" s="438">
        <f t="shared" si="10"/>
        <v>0</v>
      </c>
      <c r="M37" s="520"/>
      <c r="N37" s="520"/>
      <c r="O37" s="441">
        <f t="shared" si="11"/>
        <v>0</v>
      </c>
      <c r="P37" s="440">
        <f t="shared" si="12"/>
        <v>0</v>
      </c>
      <c r="Q37" s="468" t="str">
        <f t="shared" si="13"/>
        <v/>
      </c>
      <c r="R37" s="409"/>
      <c r="S37" s="454" t="str">
        <f t="shared" si="0"/>
        <v>Bateria 6ah</v>
      </c>
      <c r="T37" s="455">
        <f t="shared" si="14"/>
        <v>0</v>
      </c>
      <c r="U37" s="455">
        <f t="shared" ref="U37:BO37" si="126">IF(T37&lt;1,0,T37-($L37/12))</f>
        <v>0</v>
      </c>
      <c r="V37" s="455">
        <f t="shared" si="126"/>
        <v>0</v>
      </c>
      <c r="W37" s="455">
        <f t="shared" si="126"/>
        <v>0</v>
      </c>
      <c r="X37" s="455">
        <f t="shared" si="126"/>
        <v>0</v>
      </c>
      <c r="Y37" s="455">
        <f t="shared" si="126"/>
        <v>0</v>
      </c>
      <c r="Z37" s="455">
        <f t="shared" si="126"/>
        <v>0</v>
      </c>
      <c r="AA37" s="455">
        <f t="shared" si="126"/>
        <v>0</v>
      </c>
      <c r="AB37" s="455">
        <f t="shared" si="126"/>
        <v>0</v>
      </c>
      <c r="AC37" s="455">
        <f t="shared" si="126"/>
        <v>0</v>
      </c>
      <c r="AD37" s="455">
        <f t="shared" si="126"/>
        <v>0</v>
      </c>
      <c r="AE37" s="455">
        <f t="shared" si="126"/>
        <v>0</v>
      </c>
      <c r="AF37" s="455">
        <f t="shared" si="126"/>
        <v>0</v>
      </c>
      <c r="AG37" s="455">
        <f t="shared" si="126"/>
        <v>0</v>
      </c>
      <c r="AH37" s="455">
        <f t="shared" si="126"/>
        <v>0</v>
      </c>
      <c r="AI37" s="455">
        <f t="shared" si="126"/>
        <v>0</v>
      </c>
      <c r="AJ37" s="455">
        <f t="shared" si="126"/>
        <v>0</v>
      </c>
      <c r="AK37" s="455">
        <f t="shared" si="126"/>
        <v>0</v>
      </c>
      <c r="AL37" s="455">
        <f t="shared" si="126"/>
        <v>0</v>
      </c>
      <c r="AM37" s="455">
        <f t="shared" si="126"/>
        <v>0</v>
      </c>
      <c r="AN37" s="455">
        <f t="shared" si="126"/>
        <v>0</v>
      </c>
      <c r="AO37" s="455">
        <f t="shared" si="126"/>
        <v>0</v>
      </c>
      <c r="AP37" s="455">
        <f t="shared" si="126"/>
        <v>0</v>
      </c>
      <c r="AQ37" s="455">
        <f t="shared" si="126"/>
        <v>0</v>
      </c>
      <c r="AR37" s="455">
        <f t="shared" si="126"/>
        <v>0</v>
      </c>
      <c r="AS37" s="455">
        <f t="shared" si="126"/>
        <v>0</v>
      </c>
      <c r="AT37" s="455">
        <f t="shared" si="126"/>
        <v>0</v>
      </c>
      <c r="AU37" s="455">
        <f t="shared" si="126"/>
        <v>0</v>
      </c>
      <c r="AV37" s="455">
        <f t="shared" si="126"/>
        <v>0</v>
      </c>
      <c r="AW37" s="455">
        <f t="shared" si="126"/>
        <v>0</v>
      </c>
      <c r="AX37" s="455">
        <f t="shared" si="126"/>
        <v>0</v>
      </c>
      <c r="AY37" s="455">
        <f t="shared" si="126"/>
        <v>0</v>
      </c>
      <c r="AZ37" s="455">
        <f t="shared" si="126"/>
        <v>0</v>
      </c>
      <c r="BA37" s="455">
        <f t="shared" si="126"/>
        <v>0</v>
      </c>
      <c r="BB37" s="455">
        <f t="shared" si="126"/>
        <v>0</v>
      </c>
      <c r="BC37" s="455">
        <f t="shared" si="126"/>
        <v>0</v>
      </c>
      <c r="BD37" s="455">
        <f t="shared" si="126"/>
        <v>0</v>
      </c>
      <c r="BE37" s="455">
        <f t="shared" si="126"/>
        <v>0</v>
      </c>
      <c r="BF37" s="455">
        <f t="shared" si="126"/>
        <v>0</v>
      </c>
      <c r="BG37" s="455">
        <f t="shared" si="126"/>
        <v>0</v>
      </c>
      <c r="BH37" s="455">
        <f t="shared" si="126"/>
        <v>0</v>
      </c>
      <c r="BI37" s="455">
        <f t="shared" si="126"/>
        <v>0</v>
      </c>
      <c r="BJ37" s="455">
        <f t="shared" si="126"/>
        <v>0</v>
      </c>
      <c r="BK37" s="455">
        <f t="shared" si="126"/>
        <v>0</v>
      </c>
      <c r="BL37" s="455">
        <f t="shared" si="126"/>
        <v>0</v>
      </c>
      <c r="BM37" s="455">
        <f t="shared" si="126"/>
        <v>0</v>
      </c>
      <c r="BN37" s="455">
        <f t="shared" si="126"/>
        <v>0</v>
      </c>
      <c r="BO37" s="455">
        <f t="shared" si="126"/>
        <v>0</v>
      </c>
      <c r="BP37" s="455">
        <f t="shared" si="18"/>
        <v>0</v>
      </c>
      <c r="BQ37" s="455">
        <f t="shared" si="19"/>
        <v>0</v>
      </c>
      <c r="BR37" s="455">
        <f t="shared" si="20"/>
        <v>0</v>
      </c>
      <c r="BS37" s="455">
        <f t="shared" si="21"/>
        <v>0</v>
      </c>
      <c r="BT37" s="455">
        <f t="shared" si="22"/>
        <v>0</v>
      </c>
      <c r="BU37" s="455">
        <f t="shared" si="23"/>
        <v>0</v>
      </c>
      <c r="BV37" s="455">
        <f t="shared" si="24"/>
        <v>0</v>
      </c>
      <c r="BW37" s="455">
        <f t="shared" si="25"/>
        <v>0</v>
      </c>
      <c r="BX37" s="455">
        <f t="shared" si="26"/>
        <v>0</v>
      </c>
      <c r="BY37" s="455">
        <f t="shared" si="27"/>
        <v>0</v>
      </c>
      <c r="BZ37" s="455">
        <f t="shared" si="28"/>
        <v>0</v>
      </c>
      <c r="CA37" s="455">
        <f t="shared" si="29"/>
        <v>0</v>
      </c>
      <c r="CB37" s="455">
        <f t="shared" si="30"/>
        <v>0</v>
      </c>
      <c r="CC37" s="455">
        <f t="shared" si="31"/>
        <v>0</v>
      </c>
      <c r="CD37" s="455">
        <f t="shared" si="32"/>
        <v>0</v>
      </c>
      <c r="CE37" s="455">
        <f t="shared" si="33"/>
        <v>0</v>
      </c>
      <c r="CF37" s="455">
        <f t="shared" si="34"/>
        <v>0</v>
      </c>
      <c r="CG37" s="455">
        <f t="shared" si="35"/>
        <v>0</v>
      </c>
      <c r="CH37" s="455">
        <f t="shared" si="36"/>
        <v>0</v>
      </c>
      <c r="CI37" s="455">
        <f t="shared" si="37"/>
        <v>0</v>
      </c>
      <c r="CJ37" s="455">
        <f t="shared" si="38"/>
        <v>0</v>
      </c>
      <c r="CK37" s="455">
        <f t="shared" si="39"/>
        <v>0</v>
      </c>
      <c r="CL37" s="455">
        <f t="shared" si="40"/>
        <v>0</v>
      </c>
      <c r="CM37" s="455">
        <f t="shared" si="41"/>
        <v>0</v>
      </c>
      <c r="CN37" s="455">
        <f t="shared" si="42"/>
        <v>0</v>
      </c>
      <c r="CO37" s="455">
        <f t="shared" si="43"/>
        <v>0</v>
      </c>
      <c r="CP37" s="455">
        <f t="shared" si="44"/>
        <v>0</v>
      </c>
      <c r="CQ37" s="455">
        <f t="shared" si="45"/>
        <v>0</v>
      </c>
      <c r="CR37" s="455">
        <f t="shared" si="46"/>
        <v>0</v>
      </c>
      <c r="CS37" s="455">
        <f t="shared" si="47"/>
        <v>0</v>
      </c>
      <c r="CT37" s="455">
        <f t="shared" si="48"/>
        <v>0</v>
      </c>
      <c r="CU37" s="455">
        <f t="shared" si="49"/>
        <v>0</v>
      </c>
      <c r="CV37" s="455">
        <f t="shared" si="50"/>
        <v>0</v>
      </c>
      <c r="CW37" s="455">
        <f t="shared" si="51"/>
        <v>0</v>
      </c>
      <c r="CX37" s="455">
        <f t="shared" si="52"/>
        <v>0</v>
      </c>
      <c r="CY37" s="455">
        <f t="shared" si="53"/>
        <v>0</v>
      </c>
      <c r="CZ37" s="455">
        <f t="shared" si="54"/>
        <v>0</v>
      </c>
      <c r="DA37" s="455">
        <f t="shared" si="55"/>
        <v>0</v>
      </c>
      <c r="DB37" s="455">
        <f t="shared" si="56"/>
        <v>0</v>
      </c>
      <c r="DC37" s="455">
        <f t="shared" si="57"/>
        <v>0</v>
      </c>
      <c r="DD37" s="455">
        <f t="shared" si="58"/>
        <v>0</v>
      </c>
      <c r="DE37" s="455">
        <f t="shared" si="59"/>
        <v>0</v>
      </c>
      <c r="DF37" s="455">
        <f t="shared" si="60"/>
        <v>0</v>
      </c>
      <c r="DG37" s="455">
        <f t="shared" si="61"/>
        <v>0</v>
      </c>
      <c r="DH37" s="455">
        <f t="shared" si="62"/>
        <v>0</v>
      </c>
      <c r="DI37" s="455">
        <f t="shared" si="63"/>
        <v>0</v>
      </c>
      <c r="DJ37" s="455">
        <f t="shared" si="64"/>
        <v>0</v>
      </c>
      <c r="DK37" s="455">
        <f t="shared" si="65"/>
        <v>0</v>
      </c>
      <c r="DL37" s="455">
        <f t="shared" si="66"/>
        <v>0</v>
      </c>
      <c r="DM37" s="455">
        <f t="shared" si="67"/>
        <v>0</v>
      </c>
      <c r="DN37" s="455">
        <f t="shared" si="68"/>
        <v>0</v>
      </c>
      <c r="DO37" s="455">
        <f t="shared" si="69"/>
        <v>0</v>
      </c>
      <c r="DP37" s="455">
        <f t="shared" si="70"/>
        <v>0</v>
      </c>
      <c r="DQ37" s="455">
        <f t="shared" si="71"/>
        <v>0</v>
      </c>
      <c r="DR37" s="455">
        <f t="shared" si="72"/>
        <v>0</v>
      </c>
      <c r="DS37" s="455">
        <f t="shared" si="73"/>
        <v>0</v>
      </c>
      <c r="DT37" s="455">
        <f t="shared" si="74"/>
        <v>0</v>
      </c>
      <c r="DU37" s="455">
        <f t="shared" si="75"/>
        <v>0</v>
      </c>
      <c r="DV37" s="455">
        <f t="shared" si="76"/>
        <v>0</v>
      </c>
      <c r="DW37" s="455">
        <f t="shared" si="77"/>
        <v>0</v>
      </c>
      <c r="DX37" s="455">
        <f t="shared" si="78"/>
        <v>0</v>
      </c>
      <c r="DY37" s="455">
        <f t="shared" si="79"/>
        <v>0</v>
      </c>
      <c r="DZ37" s="455">
        <f t="shared" si="80"/>
        <v>0</v>
      </c>
      <c r="EA37" s="455">
        <f t="shared" si="81"/>
        <v>0</v>
      </c>
      <c r="EB37" s="455">
        <f t="shared" si="82"/>
        <v>0</v>
      </c>
      <c r="EC37" s="455">
        <f t="shared" si="83"/>
        <v>0</v>
      </c>
      <c r="ED37" s="455">
        <f t="shared" si="84"/>
        <v>0</v>
      </c>
      <c r="EE37" s="455">
        <f t="shared" si="85"/>
        <v>0</v>
      </c>
      <c r="EF37" s="455">
        <f t="shared" si="86"/>
        <v>0</v>
      </c>
      <c r="EG37" s="455">
        <f t="shared" si="87"/>
        <v>0</v>
      </c>
      <c r="EH37" s="455">
        <f t="shared" si="88"/>
        <v>0</v>
      </c>
      <c r="EI37" s="455">
        <f t="shared" si="89"/>
        <v>0</v>
      </c>
      <c r="EJ37" s="455">
        <f t="shared" si="90"/>
        <v>0</v>
      </c>
      <c r="EK37" s="455">
        <f t="shared" si="91"/>
        <v>0</v>
      </c>
      <c r="EL37" s="455">
        <f t="shared" si="92"/>
        <v>0</v>
      </c>
      <c r="EM37" s="455">
        <f t="shared" si="93"/>
        <v>0</v>
      </c>
      <c r="EN37" s="455">
        <f t="shared" si="94"/>
        <v>0</v>
      </c>
      <c r="EO37" s="455">
        <f t="shared" si="95"/>
        <v>0</v>
      </c>
      <c r="EP37" s="455">
        <f t="shared" si="96"/>
        <v>0</v>
      </c>
      <c r="EQ37" s="455">
        <f t="shared" si="97"/>
        <v>0</v>
      </c>
      <c r="ER37" s="455">
        <f t="shared" si="98"/>
        <v>0</v>
      </c>
      <c r="ES37" s="455">
        <f t="shared" si="99"/>
        <v>0</v>
      </c>
      <c r="ET37" s="455">
        <f t="shared" si="100"/>
        <v>0</v>
      </c>
      <c r="EU37" s="455">
        <f t="shared" si="101"/>
        <v>0</v>
      </c>
    </row>
    <row r="38" spans="2:151" x14ac:dyDescent="0.25">
      <c r="B38" s="466"/>
      <c r="C38" s="489" t="s">
        <v>267</v>
      </c>
      <c r="D38" s="16">
        <v>2</v>
      </c>
      <c r="E38" s="467">
        <v>4</v>
      </c>
      <c r="F38" s="461"/>
      <c r="G38" s="438">
        <f t="shared" si="102"/>
        <v>0</v>
      </c>
      <c r="H38" s="535">
        <f t="shared" si="8"/>
        <v>0</v>
      </c>
      <c r="I38" s="460"/>
      <c r="J38" s="440">
        <f t="shared" si="9"/>
        <v>0</v>
      </c>
      <c r="K38" s="461"/>
      <c r="L38" s="438">
        <f t="shared" si="10"/>
        <v>0</v>
      </c>
      <c r="M38" s="520"/>
      <c r="N38" s="520"/>
      <c r="O38" s="441">
        <f t="shared" si="11"/>
        <v>0</v>
      </c>
      <c r="P38" s="440">
        <f t="shared" si="12"/>
        <v>0</v>
      </c>
      <c r="Q38" s="468" t="str">
        <f t="shared" si="13"/>
        <v/>
      </c>
      <c r="R38" s="409"/>
      <c r="S38" s="454" t="str">
        <f t="shared" si="0"/>
        <v>Carregador</v>
      </c>
      <c r="T38" s="455">
        <f t="shared" si="14"/>
        <v>0</v>
      </c>
      <c r="U38" s="455">
        <f t="shared" ref="U38:BO39" si="127">IF(T38&lt;1,0,T38-($L38/12))</f>
        <v>0</v>
      </c>
      <c r="V38" s="455">
        <f t="shared" si="127"/>
        <v>0</v>
      </c>
      <c r="W38" s="455">
        <f t="shared" si="127"/>
        <v>0</v>
      </c>
      <c r="X38" s="455">
        <f t="shared" si="127"/>
        <v>0</v>
      </c>
      <c r="Y38" s="455">
        <f t="shared" si="127"/>
        <v>0</v>
      </c>
      <c r="Z38" s="455">
        <f t="shared" si="127"/>
        <v>0</v>
      </c>
      <c r="AA38" s="455">
        <f t="shared" si="127"/>
        <v>0</v>
      </c>
      <c r="AB38" s="455">
        <f t="shared" si="127"/>
        <v>0</v>
      </c>
      <c r="AC38" s="455">
        <f t="shared" si="127"/>
        <v>0</v>
      </c>
      <c r="AD38" s="455">
        <f t="shared" si="127"/>
        <v>0</v>
      </c>
      <c r="AE38" s="455">
        <f t="shared" si="127"/>
        <v>0</v>
      </c>
      <c r="AF38" s="455">
        <f t="shared" si="127"/>
        <v>0</v>
      </c>
      <c r="AG38" s="455">
        <f t="shared" si="127"/>
        <v>0</v>
      </c>
      <c r="AH38" s="455">
        <f t="shared" si="127"/>
        <v>0</v>
      </c>
      <c r="AI38" s="455">
        <f t="shared" si="127"/>
        <v>0</v>
      </c>
      <c r="AJ38" s="455">
        <f t="shared" si="127"/>
        <v>0</v>
      </c>
      <c r="AK38" s="455">
        <f t="shared" si="127"/>
        <v>0</v>
      </c>
      <c r="AL38" s="455">
        <f t="shared" si="127"/>
        <v>0</v>
      </c>
      <c r="AM38" s="455">
        <f t="shared" si="127"/>
        <v>0</v>
      </c>
      <c r="AN38" s="455">
        <f t="shared" si="127"/>
        <v>0</v>
      </c>
      <c r="AO38" s="455">
        <f t="shared" si="127"/>
        <v>0</v>
      </c>
      <c r="AP38" s="455">
        <f t="shared" si="127"/>
        <v>0</v>
      </c>
      <c r="AQ38" s="455">
        <f t="shared" si="127"/>
        <v>0</v>
      </c>
      <c r="AR38" s="455">
        <f t="shared" si="127"/>
        <v>0</v>
      </c>
      <c r="AS38" s="455">
        <f t="shared" si="127"/>
        <v>0</v>
      </c>
      <c r="AT38" s="455">
        <f t="shared" si="127"/>
        <v>0</v>
      </c>
      <c r="AU38" s="455">
        <f t="shared" si="127"/>
        <v>0</v>
      </c>
      <c r="AV38" s="455">
        <f t="shared" si="127"/>
        <v>0</v>
      </c>
      <c r="AW38" s="455">
        <f t="shared" si="127"/>
        <v>0</v>
      </c>
      <c r="AX38" s="455">
        <f t="shared" si="127"/>
        <v>0</v>
      </c>
      <c r="AY38" s="455">
        <f t="shared" si="127"/>
        <v>0</v>
      </c>
      <c r="AZ38" s="455">
        <f t="shared" si="127"/>
        <v>0</v>
      </c>
      <c r="BA38" s="455">
        <f t="shared" si="127"/>
        <v>0</v>
      </c>
      <c r="BB38" s="455">
        <f t="shared" si="127"/>
        <v>0</v>
      </c>
      <c r="BC38" s="455">
        <f t="shared" si="127"/>
        <v>0</v>
      </c>
      <c r="BD38" s="455">
        <f t="shared" si="127"/>
        <v>0</v>
      </c>
      <c r="BE38" s="455">
        <f t="shared" si="127"/>
        <v>0</v>
      </c>
      <c r="BF38" s="455">
        <f t="shared" si="127"/>
        <v>0</v>
      </c>
      <c r="BG38" s="455">
        <f t="shared" si="127"/>
        <v>0</v>
      </c>
      <c r="BH38" s="455">
        <f t="shared" si="127"/>
        <v>0</v>
      </c>
      <c r="BI38" s="455">
        <f t="shared" si="127"/>
        <v>0</v>
      </c>
      <c r="BJ38" s="455">
        <f t="shared" si="127"/>
        <v>0</v>
      </c>
      <c r="BK38" s="455">
        <f t="shared" si="127"/>
        <v>0</v>
      </c>
      <c r="BL38" s="455">
        <f t="shared" si="127"/>
        <v>0</v>
      </c>
      <c r="BM38" s="455">
        <f t="shared" si="127"/>
        <v>0</v>
      </c>
      <c r="BN38" s="455">
        <f t="shared" si="127"/>
        <v>0</v>
      </c>
      <c r="BO38" s="455">
        <f t="shared" si="127"/>
        <v>0</v>
      </c>
      <c r="BP38" s="455">
        <f t="shared" si="18"/>
        <v>0</v>
      </c>
      <c r="BQ38" s="455">
        <f t="shared" si="19"/>
        <v>0</v>
      </c>
      <c r="BR38" s="455">
        <f t="shared" si="20"/>
        <v>0</v>
      </c>
      <c r="BS38" s="455">
        <f t="shared" si="21"/>
        <v>0</v>
      </c>
      <c r="BT38" s="455">
        <f t="shared" si="22"/>
        <v>0</v>
      </c>
      <c r="BU38" s="455">
        <f t="shared" si="23"/>
        <v>0</v>
      </c>
      <c r="BV38" s="455">
        <f t="shared" si="24"/>
        <v>0</v>
      </c>
      <c r="BW38" s="455">
        <f t="shared" si="25"/>
        <v>0</v>
      </c>
      <c r="BX38" s="455">
        <f t="shared" si="26"/>
        <v>0</v>
      </c>
      <c r="BY38" s="455">
        <f t="shared" si="27"/>
        <v>0</v>
      </c>
      <c r="BZ38" s="455">
        <f t="shared" si="28"/>
        <v>0</v>
      </c>
      <c r="CA38" s="455">
        <f t="shared" si="29"/>
        <v>0</v>
      </c>
      <c r="CB38" s="455">
        <f t="shared" si="30"/>
        <v>0</v>
      </c>
      <c r="CC38" s="455">
        <f t="shared" si="31"/>
        <v>0</v>
      </c>
      <c r="CD38" s="455">
        <f t="shared" si="32"/>
        <v>0</v>
      </c>
      <c r="CE38" s="455">
        <f t="shared" si="33"/>
        <v>0</v>
      </c>
      <c r="CF38" s="455">
        <f t="shared" si="34"/>
        <v>0</v>
      </c>
      <c r="CG38" s="455">
        <f t="shared" si="35"/>
        <v>0</v>
      </c>
      <c r="CH38" s="455">
        <f t="shared" si="36"/>
        <v>0</v>
      </c>
      <c r="CI38" s="455">
        <f t="shared" si="37"/>
        <v>0</v>
      </c>
      <c r="CJ38" s="455">
        <f t="shared" si="38"/>
        <v>0</v>
      </c>
      <c r="CK38" s="455">
        <f t="shared" si="39"/>
        <v>0</v>
      </c>
      <c r="CL38" s="455">
        <f t="shared" si="40"/>
        <v>0</v>
      </c>
      <c r="CM38" s="455">
        <f t="shared" si="41"/>
        <v>0</v>
      </c>
      <c r="CN38" s="455">
        <f t="shared" si="42"/>
        <v>0</v>
      </c>
      <c r="CO38" s="455">
        <f t="shared" si="43"/>
        <v>0</v>
      </c>
      <c r="CP38" s="455">
        <f t="shared" si="44"/>
        <v>0</v>
      </c>
      <c r="CQ38" s="455">
        <f t="shared" si="45"/>
        <v>0</v>
      </c>
      <c r="CR38" s="455">
        <f t="shared" si="46"/>
        <v>0</v>
      </c>
      <c r="CS38" s="455">
        <f t="shared" si="47"/>
        <v>0</v>
      </c>
      <c r="CT38" s="455">
        <f t="shared" si="48"/>
        <v>0</v>
      </c>
      <c r="CU38" s="455">
        <f t="shared" si="49"/>
        <v>0</v>
      </c>
      <c r="CV38" s="455">
        <f t="shared" si="50"/>
        <v>0</v>
      </c>
      <c r="CW38" s="455">
        <f t="shared" si="51"/>
        <v>0</v>
      </c>
      <c r="CX38" s="455">
        <f t="shared" si="52"/>
        <v>0</v>
      </c>
      <c r="CY38" s="455">
        <f t="shared" si="53"/>
        <v>0</v>
      </c>
      <c r="CZ38" s="455">
        <f t="shared" si="54"/>
        <v>0</v>
      </c>
      <c r="DA38" s="455">
        <f t="shared" si="55"/>
        <v>0</v>
      </c>
      <c r="DB38" s="455">
        <f t="shared" si="56"/>
        <v>0</v>
      </c>
      <c r="DC38" s="455">
        <f t="shared" si="57"/>
        <v>0</v>
      </c>
      <c r="DD38" s="455">
        <f t="shared" si="58"/>
        <v>0</v>
      </c>
      <c r="DE38" s="455">
        <f t="shared" si="59"/>
        <v>0</v>
      </c>
      <c r="DF38" s="455">
        <f t="shared" si="60"/>
        <v>0</v>
      </c>
      <c r="DG38" s="455">
        <f t="shared" si="61"/>
        <v>0</v>
      </c>
      <c r="DH38" s="455">
        <f t="shared" si="62"/>
        <v>0</v>
      </c>
      <c r="DI38" s="455">
        <f t="shared" si="63"/>
        <v>0</v>
      </c>
      <c r="DJ38" s="455">
        <f t="shared" si="64"/>
        <v>0</v>
      </c>
      <c r="DK38" s="455">
        <f t="shared" si="65"/>
        <v>0</v>
      </c>
      <c r="DL38" s="455">
        <f t="shared" si="66"/>
        <v>0</v>
      </c>
      <c r="DM38" s="455">
        <f t="shared" si="67"/>
        <v>0</v>
      </c>
      <c r="DN38" s="455">
        <f t="shared" si="68"/>
        <v>0</v>
      </c>
      <c r="DO38" s="455">
        <f t="shared" si="69"/>
        <v>0</v>
      </c>
      <c r="DP38" s="455">
        <f t="shared" si="70"/>
        <v>0</v>
      </c>
      <c r="DQ38" s="455">
        <f t="shared" si="71"/>
        <v>0</v>
      </c>
      <c r="DR38" s="455">
        <f t="shared" si="72"/>
        <v>0</v>
      </c>
      <c r="DS38" s="455">
        <f t="shared" si="73"/>
        <v>0</v>
      </c>
      <c r="DT38" s="455">
        <f t="shared" si="74"/>
        <v>0</v>
      </c>
      <c r="DU38" s="455">
        <f t="shared" si="75"/>
        <v>0</v>
      </c>
      <c r="DV38" s="455">
        <f t="shared" si="76"/>
        <v>0</v>
      </c>
      <c r="DW38" s="455">
        <f t="shared" si="77"/>
        <v>0</v>
      </c>
      <c r="DX38" s="455">
        <f t="shared" si="78"/>
        <v>0</v>
      </c>
      <c r="DY38" s="455">
        <f t="shared" si="79"/>
        <v>0</v>
      </c>
      <c r="DZ38" s="455">
        <f t="shared" si="80"/>
        <v>0</v>
      </c>
      <c r="EA38" s="455">
        <f t="shared" si="81"/>
        <v>0</v>
      </c>
      <c r="EB38" s="455">
        <f t="shared" si="82"/>
        <v>0</v>
      </c>
      <c r="EC38" s="455">
        <f t="shared" si="83"/>
        <v>0</v>
      </c>
      <c r="ED38" s="455">
        <f t="shared" si="84"/>
        <v>0</v>
      </c>
      <c r="EE38" s="455">
        <f t="shared" si="85"/>
        <v>0</v>
      </c>
      <c r="EF38" s="455">
        <f t="shared" si="86"/>
        <v>0</v>
      </c>
      <c r="EG38" s="455">
        <f t="shared" si="87"/>
        <v>0</v>
      </c>
      <c r="EH38" s="455">
        <f t="shared" si="88"/>
        <v>0</v>
      </c>
      <c r="EI38" s="455">
        <f t="shared" si="89"/>
        <v>0</v>
      </c>
      <c r="EJ38" s="455">
        <f t="shared" si="90"/>
        <v>0</v>
      </c>
      <c r="EK38" s="455">
        <f t="shared" si="91"/>
        <v>0</v>
      </c>
      <c r="EL38" s="455">
        <f t="shared" si="92"/>
        <v>0</v>
      </c>
      <c r="EM38" s="455">
        <f t="shared" si="93"/>
        <v>0</v>
      </c>
      <c r="EN38" s="455">
        <f t="shared" si="94"/>
        <v>0</v>
      </c>
      <c r="EO38" s="455">
        <f t="shared" si="95"/>
        <v>0</v>
      </c>
      <c r="EP38" s="455">
        <f t="shared" si="96"/>
        <v>0</v>
      </c>
      <c r="EQ38" s="455">
        <f t="shared" si="97"/>
        <v>0</v>
      </c>
      <c r="ER38" s="455">
        <f t="shared" si="98"/>
        <v>0</v>
      </c>
      <c r="ES38" s="455">
        <f t="shared" si="99"/>
        <v>0</v>
      </c>
      <c r="ET38" s="455">
        <f t="shared" si="100"/>
        <v>0</v>
      </c>
      <c r="EU38" s="455">
        <f t="shared" si="101"/>
        <v>0</v>
      </c>
    </row>
    <row r="39" spans="2:151" x14ac:dyDescent="0.25">
      <c r="B39" s="466"/>
      <c r="C39" s="489" t="s">
        <v>472</v>
      </c>
      <c r="D39" s="16">
        <v>1</v>
      </c>
      <c r="E39" s="467">
        <v>4</v>
      </c>
      <c r="F39" s="461"/>
      <c r="G39" s="438">
        <f t="shared" si="102"/>
        <v>0</v>
      </c>
      <c r="H39" s="535">
        <f t="shared" si="8"/>
        <v>0</v>
      </c>
      <c r="I39" s="460"/>
      <c r="J39" s="440">
        <f t="shared" si="9"/>
        <v>0</v>
      </c>
      <c r="K39" s="461"/>
      <c r="L39" s="438">
        <f t="shared" si="10"/>
        <v>0</v>
      </c>
      <c r="M39" s="520"/>
      <c r="N39" s="520"/>
      <c r="O39" s="441">
        <f t="shared" si="11"/>
        <v>0</v>
      </c>
      <c r="P39" s="440">
        <f t="shared" si="12"/>
        <v>0</v>
      </c>
      <c r="Q39" s="468" t="str">
        <f t="shared" si="13"/>
        <v/>
      </c>
      <c r="R39" s="409"/>
      <c r="S39" s="454" t="str">
        <f t="shared" si="0"/>
        <v>Inf. Embarcada: Sistema comunicació</v>
      </c>
      <c r="T39" s="455">
        <f t="shared" si="14"/>
        <v>0</v>
      </c>
      <c r="U39" s="455">
        <f t="shared" si="127"/>
        <v>0</v>
      </c>
      <c r="V39" s="455">
        <f t="shared" si="127"/>
        <v>0</v>
      </c>
      <c r="W39" s="455">
        <f t="shared" si="127"/>
        <v>0</v>
      </c>
      <c r="X39" s="455">
        <f t="shared" si="127"/>
        <v>0</v>
      </c>
      <c r="Y39" s="455">
        <f t="shared" si="127"/>
        <v>0</v>
      </c>
      <c r="Z39" s="455">
        <f t="shared" si="127"/>
        <v>0</v>
      </c>
      <c r="AA39" s="455">
        <f t="shared" si="127"/>
        <v>0</v>
      </c>
      <c r="AB39" s="455">
        <f t="shared" si="127"/>
        <v>0</v>
      </c>
      <c r="AC39" s="455">
        <f t="shared" si="127"/>
        <v>0</v>
      </c>
      <c r="AD39" s="455">
        <f t="shared" si="127"/>
        <v>0</v>
      </c>
      <c r="AE39" s="455">
        <f t="shared" si="127"/>
        <v>0</v>
      </c>
      <c r="AF39" s="455">
        <f t="shared" si="127"/>
        <v>0</v>
      </c>
      <c r="AG39" s="455">
        <f t="shared" si="127"/>
        <v>0</v>
      </c>
      <c r="AH39" s="455">
        <f t="shared" si="127"/>
        <v>0</v>
      </c>
      <c r="AI39" s="455">
        <f t="shared" si="127"/>
        <v>0</v>
      </c>
      <c r="AJ39" s="455">
        <f t="shared" si="127"/>
        <v>0</v>
      </c>
      <c r="AK39" s="455">
        <f t="shared" si="127"/>
        <v>0</v>
      </c>
      <c r="AL39" s="455">
        <f t="shared" si="127"/>
        <v>0</v>
      </c>
      <c r="AM39" s="455">
        <f t="shared" si="127"/>
        <v>0</v>
      </c>
      <c r="AN39" s="455">
        <f t="shared" si="127"/>
        <v>0</v>
      </c>
      <c r="AO39" s="455">
        <f t="shared" si="127"/>
        <v>0</v>
      </c>
      <c r="AP39" s="455">
        <f t="shared" si="127"/>
        <v>0</v>
      </c>
      <c r="AQ39" s="455">
        <f t="shared" si="127"/>
        <v>0</v>
      </c>
      <c r="AR39" s="455">
        <f t="shared" si="127"/>
        <v>0</v>
      </c>
      <c r="AS39" s="455">
        <f t="shared" si="127"/>
        <v>0</v>
      </c>
      <c r="AT39" s="455">
        <f t="shared" si="127"/>
        <v>0</v>
      </c>
      <c r="AU39" s="455">
        <f t="shared" si="127"/>
        <v>0</v>
      </c>
      <c r="AV39" s="455">
        <f t="shared" si="127"/>
        <v>0</v>
      </c>
      <c r="AW39" s="455">
        <f t="shared" si="127"/>
        <v>0</v>
      </c>
      <c r="AX39" s="455">
        <f t="shared" si="127"/>
        <v>0</v>
      </c>
      <c r="AY39" s="455">
        <f t="shared" si="127"/>
        <v>0</v>
      </c>
      <c r="AZ39" s="455">
        <f t="shared" si="127"/>
        <v>0</v>
      </c>
      <c r="BA39" s="455">
        <f t="shared" si="127"/>
        <v>0</v>
      </c>
      <c r="BB39" s="455">
        <f t="shared" si="127"/>
        <v>0</v>
      </c>
      <c r="BC39" s="455">
        <f t="shared" si="127"/>
        <v>0</v>
      </c>
      <c r="BD39" s="455">
        <f t="shared" si="127"/>
        <v>0</v>
      </c>
      <c r="BE39" s="455">
        <f t="shared" si="127"/>
        <v>0</v>
      </c>
      <c r="BF39" s="455">
        <f t="shared" si="127"/>
        <v>0</v>
      </c>
      <c r="BG39" s="455">
        <f t="shared" si="127"/>
        <v>0</v>
      </c>
      <c r="BH39" s="455">
        <f t="shared" si="127"/>
        <v>0</v>
      </c>
      <c r="BI39" s="455">
        <f t="shared" si="127"/>
        <v>0</v>
      </c>
      <c r="BJ39" s="455">
        <f t="shared" si="127"/>
        <v>0</v>
      </c>
      <c r="BK39" s="455">
        <f t="shared" si="127"/>
        <v>0</v>
      </c>
      <c r="BL39" s="455">
        <f t="shared" si="127"/>
        <v>0</v>
      </c>
      <c r="BM39" s="455">
        <f t="shared" si="127"/>
        <v>0</v>
      </c>
      <c r="BN39" s="455">
        <f t="shared" si="127"/>
        <v>0</v>
      </c>
      <c r="BO39" s="455">
        <f t="shared" si="127"/>
        <v>0</v>
      </c>
      <c r="BP39" s="455">
        <f t="shared" si="18"/>
        <v>0</v>
      </c>
      <c r="BQ39" s="455">
        <f t="shared" si="19"/>
        <v>0</v>
      </c>
      <c r="BR39" s="455">
        <f t="shared" si="20"/>
        <v>0</v>
      </c>
      <c r="BS39" s="455">
        <f t="shared" si="21"/>
        <v>0</v>
      </c>
      <c r="BT39" s="455">
        <f t="shared" si="22"/>
        <v>0</v>
      </c>
      <c r="BU39" s="455">
        <f t="shared" si="23"/>
        <v>0</v>
      </c>
      <c r="BV39" s="455">
        <f t="shared" si="24"/>
        <v>0</v>
      </c>
      <c r="BW39" s="455">
        <f t="shared" si="25"/>
        <v>0</v>
      </c>
      <c r="BX39" s="455">
        <f t="shared" si="26"/>
        <v>0</v>
      </c>
      <c r="BY39" s="455">
        <f t="shared" si="27"/>
        <v>0</v>
      </c>
      <c r="BZ39" s="455">
        <f t="shared" si="28"/>
        <v>0</v>
      </c>
      <c r="CA39" s="455">
        <f t="shared" si="29"/>
        <v>0</v>
      </c>
      <c r="CB39" s="455">
        <f t="shared" si="30"/>
        <v>0</v>
      </c>
      <c r="CC39" s="455">
        <f t="shared" si="31"/>
        <v>0</v>
      </c>
      <c r="CD39" s="455">
        <f t="shared" si="32"/>
        <v>0</v>
      </c>
      <c r="CE39" s="455">
        <f t="shared" si="33"/>
        <v>0</v>
      </c>
      <c r="CF39" s="455">
        <f t="shared" si="34"/>
        <v>0</v>
      </c>
      <c r="CG39" s="455">
        <f t="shared" si="35"/>
        <v>0</v>
      </c>
      <c r="CH39" s="455">
        <f t="shared" si="36"/>
        <v>0</v>
      </c>
      <c r="CI39" s="455">
        <f t="shared" si="37"/>
        <v>0</v>
      </c>
      <c r="CJ39" s="455">
        <f t="shared" si="38"/>
        <v>0</v>
      </c>
      <c r="CK39" s="455">
        <f t="shared" si="39"/>
        <v>0</v>
      </c>
      <c r="CL39" s="455">
        <f t="shared" si="40"/>
        <v>0</v>
      </c>
      <c r="CM39" s="455">
        <f t="shared" si="41"/>
        <v>0</v>
      </c>
      <c r="CN39" s="455">
        <f t="shared" si="42"/>
        <v>0</v>
      </c>
      <c r="CO39" s="455">
        <f t="shared" si="43"/>
        <v>0</v>
      </c>
      <c r="CP39" s="455">
        <f t="shared" si="44"/>
        <v>0</v>
      </c>
      <c r="CQ39" s="455">
        <f t="shared" si="45"/>
        <v>0</v>
      </c>
      <c r="CR39" s="455">
        <f t="shared" si="46"/>
        <v>0</v>
      </c>
      <c r="CS39" s="455">
        <f t="shared" si="47"/>
        <v>0</v>
      </c>
      <c r="CT39" s="455">
        <f t="shared" si="48"/>
        <v>0</v>
      </c>
      <c r="CU39" s="455">
        <f t="shared" si="49"/>
        <v>0</v>
      </c>
      <c r="CV39" s="455">
        <f t="shared" si="50"/>
        <v>0</v>
      </c>
      <c r="CW39" s="455">
        <f t="shared" si="51"/>
        <v>0</v>
      </c>
      <c r="CX39" s="455">
        <f t="shared" si="52"/>
        <v>0</v>
      </c>
      <c r="CY39" s="455">
        <f t="shared" si="53"/>
        <v>0</v>
      </c>
      <c r="CZ39" s="455">
        <f t="shared" si="54"/>
        <v>0</v>
      </c>
      <c r="DA39" s="455">
        <f t="shared" si="55"/>
        <v>0</v>
      </c>
      <c r="DB39" s="455">
        <f t="shared" si="56"/>
        <v>0</v>
      </c>
      <c r="DC39" s="455">
        <f t="shared" si="57"/>
        <v>0</v>
      </c>
      <c r="DD39" s="455">
        <f t="shared" si="58"/>
        <v>0</v>
      </c>
      <c r="DE39" s="455">
        <f t="shared" si="59"/>
        <v>0</v>
      </c>
      <c r="DF39" s="455">
        <f t="shared" si="60"/>
        <v>0</v>
      </c>
      <c r="DG39" s="455">
        <f t="shared" si="61"/>
        <v>0</v>
      </c>
      <c r="DH39" s="455">
        <f t="shared" si="62"/>
        <v>0</v>
      </c>
      <c r="DI39" s="455">
        <f t="shared" si="63"/>
        <v>0</v>
      </c>
      <c r="DJ39" s="455">
        <f t="shared" si="64"/>
        <v>0</v>
      </c>
      <c r="DK39" s="455">
        <f t="shared" si="65"/>
        <v>0</v>
      </c>
      <c r="DL39" s="455">
        <f t="shared" si="66"/>
        <v>0</v>
      </c>
      <c r="DM39" s="455">
        <f t="shared" si="67"/>
        <v>0</v>
      </c>
      <c r="DN39" s="455">
        <f t="shared" si="68"/>
        <v>0</v>
      </c>
      <c r="DO39" s="455">
        <f t="shared" si="69"/>
        <v>0</v>
      </c>
      <c r="DP39" s="455">
        <f t="shared" si="70"/>
        <v>0</v>
      </c>
      <c r="DQ39" s="455">
        <f t="shared" si="71"/>
        <v>0</v>
      </c>
      <c r="DR39" s="455">
        <f t="shared" si="72"/>
        <v>0</v>
      </c>
      <c r="DS39" s="455">
        <f t="shared" si="73"/>
        <v>0</v>
      </c>
      <c r="DT39" s="455">
        <f t="shared" si="74"/>
        <v>0</v>
      </c>
      <c r="DU39" s="455">
        <f t="shared" si="75"/>
        <v>0</v>
      </c>
      <c r="DV39" s="455">
        <f t="shared" si="76"/>
        <v>0</v>
      </c>
      <c r="DW39" s="455">
        <f t="shared" si="77"/>
        <v>0</v>
      </c>
      <c r="DX39" s="455">
        <f t="shared" si="78"/>
        <v>0</v>
      </c>
      <c r="DY39" s="455">
        <f t="shared" si="79"/>
        <v>0</v>
      </c>
      <c r="DZ39" s="455">
        <f t="shared" si="80"/>
        <v>0</v>
      </c>
      <c r="EA39" s="455">
        <f t="shared" si="81"/>
        <v>0</v>
      </c>
      <c r="EB39" s="455">
        <f t="shared" si="82"/>
        <v>0</v>
      </c>
      <c r="EC39" s="455">
        <f t="shared" si="83"/>
        <v>0</v>
      </c>
      <c r="ED39" s="455">
        <f t="shared" si="84"/>
        <v>0</v>
      </c>
      <c r="EE39" s="455">
        <f t="shared" si="85"/>
        <v>0</v>
      </c>
      <c r="EF39" s="455">
        <f t="shared" si="86"/>
        <v>0</v>
      </c>
      <c r="EG39" s="455">
        <f t="shared" si="87"/>
        <v>0</v>
      </c>
      <c r="EH39" s="455">
        <f t="shared" si="88"/>
        <v>0</v>
      </c>
      <c r="EI39" s="455">
        <f t="shared" si="89"/>
        <v>0</v>
      </c>
      <c r="EJ39" s="455">
        <f t="shared" si="90"/>
        <v>0</v>
      </c>
      <c r="EK39" s="455">
        <f t="shared" si="91"/>
        <v>0</v>
      </c>
      <c r="EL39" s="455">
        <f t="shared" si="92"/>
        <v>0</v>
      </c>
      <c r="EM39" s="455">
        <f t="shared" si="93"/>
        <v>0</v>
      </c>
      <c r="EN39" s="455">
        <f t="shared" si="94"/>
        <v>0</v>
      </c>
      <c r="EO39" s="455">
        <f t="shared" si="95"/>
        <v>0</v>
      </c>
      <c r="EP39" s="455">
        <f t="shared" si="96"/>
        <v>0</v>
      </c>
      <c r="EQ39" s="455">
        <f t="shared" si="97"/>
        <v>0</v>
      </c>
      <c r="ER39" s="455">
        <f t="shared" si="98"/>
        <v>0</v>
      </c>
      <c r="ES39" s="455">
        <f t="shared" si="99"/>
        <v>0</v>
      </c>
      <c r="ET39" s="455">
        <f t="shared" si="100"/>
        <v>0</v>
      </c>
      <c r="EU39" s="455">
        <f t="shared" si="101"/>
        <v>0</v>
      </c>
    </row>
    <row r="40" spans="2:151" x14ac:dyDescent="0.25">
      <c r="B40" s="466"/>
      <c r="C40" s="496"/>
      <c r="D40" s="435"/>
      <c r="E40" s="467"/>
      <c r="F40" s="501"/>
      <c r="G40" s="437"/>
      <c r="H40" s="488"/>
      <c r="I40" s="502"/>
      <c r="J40" s="437"/>
      <c r="K40" s="503"/>
      <c r="L40" s="437"/>
      <c r="M40" s="503"/>
      <c r="N40" s="503"/>
      <c r="O40" s="487"/>
      <c r="P40" s="440"/>
      <c r="Q40" s="468"/>
      <c r="R40" s="409"/>
      <c r="S40" s="454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55"/>
      <c r="AJ40" s="455"/>
      <c r="AK40" s="455"/>
      <c r="AL40" s="455"/>
      <c r="AM40" s="455"/>
      <c r="AN40" s="455"/>
      <c r="AO40" s="455"/>
      <c r="AP40" s="455"/>
      <c r="AQ40" s="455"/>
      <c r="AR40" s="455"/>
      <c r="AS40" s="455"/>
      <c r="AT40" s="455"/>
      <c r="AU40" s="455"/>
      <c r="AV40" s="455"/>
      <c r="AW40" s="455"/>
      <c r="AX40" s="455"/>
      <c r="AY40" s="455"/>
      <c r="AZ40" s="455"/>
      <c r="BA40" s="455"/>
      <c r="BB40" s="455"/>
      <c r="BC40" s="455"/>
      <c r="BD40" s="455"/>
      <c r="BE40" s="455"/>
      <c r="BF40" s="455"/>
      <c r="BG40" s="455"/>
      <c r="BH40" s="455"/>
      <c r="BI40" s="455"/>
      <c r="BJ40" s="455"/>
      <c r="BK40" s="455"/>
      <c r="BL40" s="455"/>
      <c r="BM40" s="455"/>
      <c r="BN40" s="455"/>
      <c r="BO40" s="455"/>
      <c r="BP40" s="455"/>
      <c r="BQ40" s="455"/>
      <c r="BR40" s="455"/>
      <c r="BS40" s="455"/>
      <c r="BT40" s="455"/>
      <c r="BU40" s="455"/>
      <c r="BV40" s="455"/>
      <c r="BW40" s="455"/>
      <c r="BX40" s="455"/>
      <c r="BY40" s="455"/>
      <c r="BZ40" s="455"/>
      <c r="CA40" s="455"/>
      <c r="CB40" s="455"/>
      <c r="CC40" s="455"/>
      <c r="CD40" s="455"/>
      <c r="CE40" s="455"/>
      <c r="CF40" s="455"/>
      <c r="CG40" s="455"/>
      <c r="CH40" s="455"/>
      <c r="CI40" s="455"/>
      <c r="CJ40" s="455"/>
      <c r="CK40" s="455"/>
      <c r="CL40" s="455"/>
      <c r="CM40" s="455"/>
      <c r="CN40" s="455"/>
      <c r="CO40" s="455"/>
      <c r="CP40" s="455"/>
      <c r="CQ40" s="455"/>
      <c r="CR40" s="455"/>
      <c r="CS40" s="455"/>
      <c r="CT40" s="455"/>
      <c r="CU40" s="455"/>
      <c r="CV40" s="455"/>
      <c r="CW40" s="455"/>
      <c r="CX40" s="455"/>
      <c r="CY40" s="455"/>
      <c r="CZ40" s="455"/>
      <c r="DA40" s="455"/>
      <c r="DB40" s="455"/>
      <c r="DC40" s="455"/>
      <c r="DD40" s="455"/>
      <c r="DE40" s="455"/>
      <c r="DF40" s="455"/>
      <c r="DG40" s="455"/>
      <c r="DH40" s="455"/>
      <c r="DI40" s="455"/>
      <c r="DJ40" s="455"/>
      <c r="DK40" s="455"/>
      <c r="DL40" s="455"/>
      <c r="DM40" s="455"/>
      <c r="DN40" s="455"/>
      <c r="DO40" s="455"/>
      <c r="DP40" s="455"/>
      <c r="DQ40" s="455"/>
      <c r="DR40" s="455"/>
      <c r="DS40" s="455"/>
      <c r="DT40" s="455"/>
      <c r="DU40" s="455"/>
      <c r="DV40" s="455"/>
      <c r="DW40" s="455"/>
      <c r="DX40" s="455"/>
      <c r="DY40" s="455"/>
      <c r="DZ40" s="455"/>
      <c r="EA40" s="455"/>
      <c r="EB40" s="455"/>
      <c r="EC40" s="455"/>
      <c r="ED40" s="455"/>
      <c r="EE40" s="455"/>
      <c r="EF40" s="455"/>
      <c r="EG40" s="455"/>
      <c r="EH40" s="455"/>
      <c r="EI40" s="455"/>
      <c r="EJ40" s="455"/>
      <c r="EK40" s="455"/>
      <c r="EL40" s="455"/>
      <c r="EM40" s="455"/>
      <c r="EN40" s="455"/>
      <c r="EO40" s="455"/>
      <c r="EP40" s="455"/>
      <c r="EQ40" s="455"/>
      <c r="ER40" s="455"/>
      <c r="ES40" s="455"/>
      <c r="ET40" s="455"/>
      <c r="EU40" s="455"/>
    </row>
    <row r="41" spans="2:151" x14ac:dyDescent="0.25">
      <c r="B41" s="466"/>
      <c r="C41" s="496"/>
      <c r="D41" s="435"/>
      <c r="E41" s="467"/>
      <c r="F41" s="501"/>
      <c r="G41" s="437"/>
      <c r="H41" s="488"/>
      <c r="I41" s="502"/>
      <c r="J41" s="437"/>
      <c r="K41" s="503"/>
      <c r="L41" s="437"/>
      <c r="M41" s="503"/>
      <c r="N41" s="503"/>
      <c r="O41" s="487"/>
      <c r="P41" s="440"/>
      <c r="Q41" s="468"/>
      <c r="R41" s="409"/>
      <c r="S41" s="454"/>
      <c r="T41" s="455"/>
      <c r="U41" s="455"/>
      <c r="V41" s="455"/>
      <c r="W41" s="455"/>
      <c r="X41" s="455"/>
      <c r="Y41" s="455"/>
      <c r="Z41" s="455"/>
      <c r="AA41" s="455"/>
      <c r="AB41" s="455"/>
      <c r="AC41" s="455"/>
      <c r="AD41" s="455"/>
      <c r="AE41" s="455"/>
      <c r="AF41" s="455"/>
      <c r="AG41" s="455"/>
      <c r="AH41" s="455"/>
      <c r="AI41" s="455"/>
      <c r="AJ41" s="455"/>
      <c r="AK41" s="455"/>
      <c r="AL41" s="455"/>
      <c r="AM41" s="455"/>
      <c r="AN41" s="455"/>
      <c r="AO41" s="455"/>
      <c r="AP41" s="455"/>
      <c r="AQ41" s="455"/>
      <c r="AR41" s="455"/>
      <c r="AS41" s="455"/>
      <c r="AT41" s="455"/>
      <c r="AU41" s="455"/>
      <c r="AV41" s="455"/>
      <c r="AW41" s="455"/>
      <c r="AX41" s="455"/>
      <c r="AY41" s="455"/>
      <c r="AZ41" s="455"/>
      <c r="BA41" s="455"/>
      <c r="BB41" s="455"/>
      <c r="BC41" s="455"/>
      <c r="BD41" s="455"/>
      <c r="BE41" s="455"/>
      <c r="BF41" s="455"/>
      <c r="BG41" s="455"/>
      <c r="BH41" s="455"/>
      <c r="BI41" s="455"/>
      <c r="BJ41" s="455"/>
      <c r="BK41" s="455"/>
      <c r="BL41" s="455"/>
      <c r="BM41" s="455"/>
      <c r="BN41" s="455"/>
      <c r="BO41" s="455"/>
      <c r="BP41" s="455"/>
      <c r="BQ41" s="455"/>
      <c r="BR41" s="455"/>
      <c r="BS41" s="455"/>
      <c r="BT41" s="455"/>
      <c r="BU41" s="455"/>
      <c r="BV41" s="455"/>
      <c r="BW41" s="455"/>
      <c r="BX41" s="455"/>
      <c r="BY41" s="455"/>
      <c r="BZ41" s="455"/>
      <c r="CA41" s="455"/>
      <c r="CB41" s="455"/>
      <c r="CC41" s="455"/>
      <c r="CD41" s="455"/>
      <c r="CE41" s="455"/>
      <c r="CF41" s="455"/>
      <c r="CG41" s="455"/>
      <c r="CH41" s="455"/>
      <c r="CI41" s="455"/>
      <c r="CJ41" s="455"/>
      <c r="CK41" s="455"/>
      <c r="CL41" s="455"/>
      <c r="CM41" s="455"/>
      <c r="CN41" s="455"/>
      <c r="CO41" s="455"/>
      <c r="CP41" s="455"/>
      <c r="CQ41" s="455"/>
      <c r="CR41" s="455"/>
      <c r="CS41" s="455"/>
      <c r="CT41" s="455"/>
      <c r="CU41" s="455"/>
      <c r="CV41" s="455"/>
      <c r="CW41" s="455"/>
      <c r="CX41" s="455"/>
      <c r="CY41" s="455"/>
      <c r="CZ41" s="455"/>
      <c r="DA41" s="455"/>
      <c r="DB41" s="455"/>
      <c r="DC41" s="455"/>
      <c r="DD41" s="455"/>
      <c r="DE41" s="455"/>
      <c r="DF41" s="455"/>
      <c r="DG41" s="455"/>
      <c r="DH41" s="455"/>
      <c r="DI41" s="455"/>
      <c r="DJ41" s="455"/>
      <c r="DK41" s="455"/>
      <c r="DL41" s="455"/>
      <c r="DM41" s="455"/>
      <c r="DN41" s="455"/>
      <c r="DO41" s="455"/>
      <c r="DP41" s="455"/>
      <c r="DQ41" s="455"/>
      <c r="DR41" s="455"/>
      <c r="DS41" s="455"/>
      <c r="DT41" s="455"/>
      <c r="DU41" s="455"/>
      <c r="DV41" s="455"/>
      <c r="DW41" s="455"/>
      <c r="DX41" s="455"/>
      <c r="DY41" s="455"/>
      <c r="DZ41" s="455"/>
      <c r="EA41" s="455"/>
      <c r="EB41" s="455"/>
      <c r="EC41" s="455"/>
      <c r="ED41" s="455"/>
      <c r="EE41" s="455"/>
      <c r="EF41" s="455"/>
      <c r="EG41" s="455"/>
      <c r="EH41" s="455"/>
      <c r="EI41" s="455"/>
      <c r="EJ41" s="455"/>
      <c r="EK41" s="455"/>
      <c r="EL41" s="455"/>
      <c r="EM41" s="455"/>
      <c r="EN41" s="455"/>
      <c r="EO41" s="455"/>
      <c r="EP41" s="455"/>
      <c r="EQ41" s="455"/>
      <c r="ER41" s="455"/>
      <c r="ES41" s="455"/>
      <c r="ET41" s="455"/>
      <c r="EU41" s="455"/>
    </row>
    <row r="42" spans="2:151" x14ac:dyDescent="0.25">
      <c r="B42" s="466"/>
      <c r="C42" s="496"/>
      <c r="D42" s="435"/>
      <c r="E42" s="467"/>
      <c r="F42" s="501"/>
      <c r="G42" s="437"/>
      <c r="H42" s="488"/>
      <c r="I42" s="502"/>
      <c r="J42" s="437"/>
      <c r="K42" s="503"/>
      <c r="L42" s="437"/>
      <c r="M42" s="503"/>
      <c r="N42" s="503"/>
      <c r="O42" s="487"/>
      <c r="P42" s="440"/>
      <c r="Q42" s="468"/>
      <c r="S42" s="454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55"/>
      <c r="AJ42" s="455"/>
      <c r="AK42" s="455"/>
      <c r="AL42" s="455"/>
      <c r="AM42" s="455"/>
      <c r="AN42" s="455"/>
      <c r="AO42" s="455"/>
      <c r="AP42" s="455"/>
      <c r="AQ42" s="455"/>
      <c r="AR42" s="455"/>
      <c r="AS42" s="455"/>
      <c r="AT42" s="455"/>
      <c r="AU42" s="455"/>
      <c r="AV42" s="455"/>
      <c r="AW42" s="455"/>
      <c r="AX42" s="455"/>
      <c r="AY42" s="455"/>
      <c r="AZ42" s="455"/>
      <c r="BA42" s="455"/>
      <c r="BB42" s="455"/>
      <c r="BC42" s="455"/>
      <c r="BD42" s="455"/>
      <c r="BE42" s="455"/>
      <c r="BF42" s="455"/>
      <c r="BG42" s="455"/>
      <c r="BH42" s="455"/>
      <c r="BI42" s="455"/>
      <c r="BJ42" s="455"/>
      <c r="BK42" s="455"/>
      <c r="BL42" s="455"/>
      <c r="BM42" s="455"/>
      <c r="BN42" s="455"/>
      <c r="BO42" s="455"/>
      <c r="BP42" s="455"/>
      <c r="BQ42" s="455"/>
      <c r="BR42" s="455"/>
      <c r="BS42" s="455"/>
      <c r="BT42" s="455"/>
      <c r="BU42" s="455"/>
      <c r="BV42" s="455"/>
      <c r="BW42" s="455"/>
      <c r="BX42" s="455"/>
      <c r="BY42" s="455"/>
      <c r="BZ42" s="455"/>
      <c r="CA42" s="455"/>
      <c r="CB42" s="455"/>
      <c r="CC42" s="455"/>
      <c r="CD42" s="455"/>
      <c r="CE42" s="455"/>
      <c r="CF42" s="455"/>
      <c r="CG42" s="455"/>
      <c r="CH42" s="455"/>
      <c r="CI42" s="455"/>
      <c r="CJ42" s="455"/>
      <c r="CK42" s="455"/>
      <c r="CL42" s="455"/>
      <c r="CM42" s="455"/>
      <c r="CN42" s="455"/>
      <c r="CO42" s="455"/>
      <c r="CP42" s="455"/>
      <c r="CQ42" s="455"/>
      <c r="CR42" s="455"/>
      <c r="CS42" s="455"/>
      <c r="CT42" s="455"/>
      <c r="CU42" s="455"/>
      <c r="CV42" s="455"/>
      <c r="CW42" s="455"/>
      <c r="CX42" s="455"/>
      <c r="CY42" s="455"/>
      <c r="CZ42" s="455"/>
      <c r="DA42" s="455"/>
      <c r="DB42" s="455"/>
      <c r="DC42" s="455"/>
      <c r="DD42" s="455"/>
      <c r="DE42" s="455"/>
      <c r="DF42" s="455"/>
      <c r="DG42" s="455"/>
      <c r="DH42" s="455"/>
      <c r="DI42" s="455"/>
      <c r="DJ42" s="455"/>
      <c r="DK42" s="455"/>
      <c r="DL42" s="455"/>
      <c r="DM42" s="455"/>
      <c r="DN42" s="455"/>
      <c r="DO42" s="455"/>
      <c r="DP42" s="455"/>
      <c r="DQ42" s="455"/>
      <c r="DR42" s="455"/>
      <c r="DS42" s="455"/>
      <c r="DT42" s="455"/>
      <c r="DU42" s="455"/>
      <c r="DV42" s="455"/>
      <c r="DW42" s="455"/>
      <c r="DX42" s="455"/>
      <c r="DY42" s="455"/>
      <c r="DZ42" s="455"/>
      <c r="EA42" s="455"/>
      <c r="EB42" s="455"/>
      <c r="EC42" s="455"/>
      <c r="ED42" s="455"/>
      <c r="EE42" s="455"/>
      <c r="EF42" s="455"/>
      <c r="EG42" s="455"/>
      <c r="EH42" s="455"/>
      <c r="EI42" s="455"/>
      <c r="EJ42" s="455"/>
      <c r="EK42" s="455"/>
      <c r="EL42" s="455"/>
      <c r="EM42" s="455"/>
      <c r="EN42" s="455"/>
      <c r="EO42" s="455"/>
      <c r="EP42" s="455"/>
      <c r="EQ42" s="455"/>
      <c r="ER42" s="455"/>
      <c r="ES42" s="455"/>
      <c r="ET42" s="455"/>
      <c r="EU42" s="455"/>
    </row>
    <row r="43" spans="2:151" x14ac:dyDescent="0.25">
      <c r="S43" s="196"/>
      <c r="T43" s="456">
        <f t="shared" ref="T43:CE43" si="128">SUM(T11:T42)</f>
        <v>0</v>
      </c>
      <c r="U43" s="456">
        <f t="shared" si="128"/>
        <v>0</v>
      </c>
      <c r="V43" s="456">
        <f t="shared" si="128"/>
        <v>0</v>
      </c>
      <c r="W43" s="456">
        <f t="shared" si="128"/>
        <v>0</v>
      </c>
      <c r="X43" s="456">
        <f t="shared" si="128"/>
        <v>0</v>
      </c>
      <c r="Y43" s="456">
        <f t="shared" si="128"/>
        <v>0</v>
      </c>
      <c r="Z43" s="456">
        <f t="shared" si="128"/>
        <v>0</v>
      </c>
      <c r="AA43" s="456">
        <f t="shared" si="128"/>
        <v>0</v>
      </c>
      <c r="AB43" s="456">
        <f t="shared" si="128"/>
        <v>0</v>
      </c>
      <c r="AC43" s="456">
        <f t="shared" si="128"/>
        <v>0</v>
      </c>
      <c r="AD43" s="456">
        <f t="shared" si="128"/>
        <v>0</v>
      </c>
      <c r="AE43" s="456">
        <f t="shared" si="128"/>
        <v>0</v>
      </c>
      <c r="AF43" s="456">
        <f t="shared" si="128"/>
        <v>0</v>
      </c>
      <c r="AG43" s="456">
        <f t="shared" si="128"/>
        <v>0</v>
      </c>
      <c r="AH43" s="456">
        <f t="shared" si="128"/>
        <v>0</v>
      </c>
      <c r="AI43" s="456">
        <f t="shared" si="128"/>
        <v>0</v>
      </c>
      <c r="AJ43" s="456">
        <f t="shared" si="128"/>
        <v>0</v>
      </c>
      <c r="AK43" s="456">
        <f t="shared" si="128"/>
        <v>0</v>
      </c>
      <c r="AL43" s="456">
        <f t="shared" si="128"/>
        <v>0</v>
      </c>
      <c r="AM43" s="456">
        <f t="shared" si="128"/>
        <v>0</v>
      </c>
      <c r="AN43" s="456">
        <f t="shared" si="128"/>
        <v>0</v>
      </c>
      <c r="AO43" s="456">
        <f t="shared" si="128"/>
        <v>0</v>
      </c>
      <c r="AP43" s="456">
        <f t="shared" si="128"/>
        <v>0</v>
      </c>
      <c r="AQ43" s="456">
        <f t="shared" si="128"/>
        <v>0</v>
      </c>
      <c r="AR43" s="456">
        <f t="shared" si="128"/>
        <v>0</v>
      </c>
      <c r="AS43" s="456">
        <f t="shared" si="128"/>
        <v>0</v>
      </c>
      <c r="AT43" s="456">
        <f t="shared" si="128"/>
        <v>0</v>
      </c>
      <c r="AU43" s="456">
        <f t="shared" si="128"/>
        <v>0</v>
      </c>
      <c r="AV43" s="456">
        <f t="shared" si="128"/>
        <v>0</v>
      </c>
      <c r="AW43" s="456">
        <f t="shared" si="128"/>
        <v>0</v>
      </c>
      <c r="AX43" s="456">
        <f t="shared" si="128"/>
        <v>0</v>
      </c>
      <c r="AY43" s="456">
        <f t="shared" si="128"/>
        <v>0</v>
      </c>
      <c r="AZ43" s="456">
        <f t="shared" si="128"/>
        <v>0</v>
      </c>
      <c r="BA43" s="456">
        <f t="shared" si="128"/>
        <v>0</v>
      </c>
      <c r="BB43" s="456">
        <f t="shared" si="128"/>
        <v>0</v>
      </c>
      <c r="BC43" s="456">
        <f t="shared" si="128"/>
        <v>0</v>
      </c>
      <c r="BD43" s="456">
        <f t="shared" si="128"/>
        <v>0</v>
      </c>
      <c r="BE43" s="456">
        <f t="shared" si="128"/>
        <v>0</v>
      </c>
      <c r="BF43" s="456">
        <f t="shared" si="128"/>
        <v>0</v>
      </c>
      <c r="BG43" s="456">
        <f t="shared" si="128"/>
        <v>0</v>
      </c>
      <c r="BH43" s="456">
        <f t="shared" si="128"/>
        <v>0</v>
      </c>
      <c r="BI43" s="456">
        <f t="shared" si="128"/>
        <v>0</v>
      </c>
      <c r="BJ43" s="456">
        <f t="shared" si="128"/>
        <v>0</v>
      </c>
      <c r="BK43" s="456">
        <f t="shared" si="128"/>
        <v>0</v>
      </c>
      <c r="BL43" s="456">
        <f t="shared" si="128"/>
        <v>0</v>
      </c>
      <c r="BM43" s="456">
        <f t="shared" si="128"/>
        <v>0</v>
      </c>
      <c r="BN43" s="456">
        <f t="shared" si="128"/>
        <v>0</v>
      </c>
      <c r="BO43" s="456">
        <f t="shared" si="128"/>
        <v>0</v>
      </c>
      <c r="BP43" s="456">
        <f t="shared" si="128"/>
        <v>0</v>
      </c>
      <c r="BQ43" s="456">
        <f t="shared" si="128"/>
        <v>0</v>
      </c>
      <c r="BR43" s="456">
        <f t="shared" si="128"/>
        <v>0</v>
      </c>
      <c r="BS43" s="456">
        <f t="shared" si="128"/>
        <v>0</v>
      </c>
      <c r="BT43" s="456">
        <f t="shared" si="128"/>
        <v>0</v>
      </c>
      <c r="BU43" s="456">
        <f t="shared" si="128"/>
        <v>0</v>
      </c>
      <c r="BV43" s="456">
        <f t="shared" si="128"/>
        <v>0</v>
      </c>
      <c r="BW43" s="456">
        <f t="shared" si="128"/>
        <v>0</v>
      </c>
      <c r="BX43" s="456">
        <f t="shared" si="128"/>
        <v>0</v>
      </c>
      <c r="BY43" s="456">
        <f t="shared" si="128"/>
        <v>0</v>
      </c>
      <c r="BZ43" s="456">
        <f t="shared" si="128"/>
        <v>0</v>
      </c>
      <c r="CA43" s="456">
        <f t="shared" si="128"/>
        <v>0</v>
      </c>
      <c r="CB43" s="456">
        <f t="shared" si="128"/>
        <v>0</v>
      </c>
      <c r="CC43" s="456">
        <f t="shared" si="128"/>
        <v>0</v>
      </c>
      <c r="CD43" s="456">
        <f t="shared" si="128"/>
        <v>0</v>
      </c>
      <c r="CE43" s="456">
        <f t="shared" si="128"/>
        <v>0</v>
      </c>
      <c r="CF43" s="456">
        <f t="shared" ref="CF43:EQ43" si="129">SUM(CF11:CF42)</f>
        <v>0</v>
      </c>
      <c r="CG43" s="456">
        <f t="shared" si="129"/>
        <v>0</v>
      </c>
      <c r="CH43" s="456">
        <f t="shared" si="129"/>
        <v>0</v>
      </c>
      <c r="CI43" s="456">
        <f t="shared" si="129"/>
        <v>0</v>
      </c>
      <c r="CJ43" s="456">
        <f t="shared" si="129"/>
        <v>0</v>
      </c>
      <c r="CK43" s="456">
        <f t="shared" si="129"/>
        <v>0</v>
      </c>
      <c r="CL43" s="456">
        <f t="shared" si="129"/>
        <v>0</v>
      </c>
      <c r="CM43" s="456">
        <f t="shared" si="129"/>
        <v>0</v>
      </c>
      <c r="CN43" s="456">
        <f t="shared" si="129"/>
        <v>0</v>
      </c>
      <c r="CO43" s="456">
        <f t="shared" si="129"/>
        <v>0</v>
      </c>
      <c r="CP43" s="456">
        <f t="shared" si="129"/>
        <v>0</v>
      </c>
      <c r="CQ43" s="456">
        <f t="shared" si="129"/>
        <v>0</v>
      </c>
      <c r="CR43" s="456">
        <f t="shared" si="129"/>
        <v>0</v>
      </c>
      <c r="CS43" s="456">
        <f t="shared" si="129"/>
        <v>0</v>
      </c>
      <c r="CT43" s="456">
        <f t="shared" si="129"/>
        <v>0</v>
      </c>
      <c r="CU43" s="456">
        <f t="shared" si="129"/>
        <v>0</v>
      </c>
      <c r="CV43" s="456">
        <f t="shared" si="129"/>
        <v>0</v>
      </c>
      <c r="CW43" s="456">
        <f t="shared" si="129"/>
        <v>0</v>
      </c>
      <c r="CX43" s="456">
        <f t="shared" si="129"/>
        <v>0</v>
      </c>
      <c r="CY43" s="456">
        <f t="shared" si="129"/>
        <v>0</v>
      </c>
      <c r="CZ43" s="456">
        <f t="shared" si="129"/>
        <v>0</v>
      </c>
      <c r="DA43" s="456">
        <f t="shared" si="129"/>
        <v>0</v>
      </c>
      <c r="DB43" s="456">
        <f t="shared" si="129"/>
        <v>0</v>
      </c>
      <c r="DC43" s="456">
        <f t="shared" si="129"/>
        <v>0</v>
      </c>
      <c r="DD43" s="456">
        <f t="shared" si="129"/>
        <v>0</v>
      </c>
      <c r="DE43" s="456">
        <f t="shared" si="129"/>
        <v>0</v>
      </c>
      <c r="DF43" s="456">
        <f t="shared" si="129"/>
        <v>0</v>
      </c>
      <c r="DG43" s="456">
        <f t="shared" si="129"/>
        <v>0</v>
      </c>
      <c r="DH43" s="456">
        <f t="shared" si="129"/>
        <v>0</v>
      </c>
      <c r="DI43" s="456">
        <f t="shared" si="129"/>
        <v>0</v>
      </c>
      <c r="DJ43" s="456">
        <f t="shared" si="129"/>
        <v>0</v>
      </c>
      <c r="DK43" s="456">
        <f t="shared" si="129"/>
        <v>0</v>
      </c>
      <c r="DL43" s="456">
        <f t="shared" si="129"/>
        <v>0</v>
      </c>
      <c r="DM43" s="456">
        <f t="shared" si="129"/>
        <v>0</v>
      </c>
      <c r="DN43" s="456">
        <f t="shared" si="129"/>
        <v>0</v>
      </c>
      <c r="DO43" s="456">
        <f t="shared" si="129"/>
        <v>0</v>
      </c>
      <c r="DP43" s="456">
        <f t="shared" si="129"/>
        <v>0</v>
      </c>
      <c r="DQ43" s="456">
        <f t="shared" si="129"/>
        <v>0</v>
      </c>
      <c r="DR43" s="456">
        <f t="shared" si="129"/>
        <v>0</v>
      </c>
      <c r="DS43" s="456">
        <f t="shared" si="129"/>
        <v>0</v>
      </c>
      <c r="DT43" s="456">
        <f t="shared" si="129"/>
        <v>0</v>
      </c>
      <c r="DU43" s="456">
        <f t="shared" si="129"/>
        <v>0</v>
      </c>
      <c r="DV43" s="456">
        <f t="shared" si="129"/>
        <v>0</v>
      </c>
      <c r="DW43" s="456">
        <f t="shared" si="129"/>
        <v>0</v>
      </c>
      <c r="DX43" s="456">
        <f t="shared" si="129"/>
        <v>0</v>
      </c>
      <c r="DY43" s="456">
        <f t="shared" si="129"/>
        <v>0</v>
      </c>
      <c r="DZ43" s="456">
        <f t="shared" si="129"/>
        <v>0</v>
      </c>
      <c r="EA43" s="456">
        <f t="shared" si="129"/>
        <v>0</v>
      </c>
      <c r="EB43" s="456">
        <f t="shared" si="129"/>
        <v>0</v>
      </c>
      <c r="EC43" s="456">
        <f t="shared" si="129"/>
        <v>0</v>
      </c>
      <c r="ED43" s="456">
        <f t="shared" si="129"/>
        <v>0</v>
      </c>
      <c r="EE43" s="456">
        <f t="shared" si="129"/>
        <v>0</v>
      </c>
      <c r="EF43" s="456">
        <f t="shared" si="129"/>
        <v>0</v>
      </c>
      <c r="EG43" s="456">
        <f t="shared" si="129"/>
        <v>0</v>
      </c>
      <c r="EH43" s="456">
        <f t="shared" si="129"/>
        <v>0</v>
      </c>
      <c r="EI43" s="456">
        <f t="shared" si="129"/>
        <v>0</v>
      </c>
      <c r="EJ43" s="456">
        <f t="shared" si="129"/>
        <v>0</v>
      </c>
      <c r="EK43" s="456">
        <f t="shared" si="129"/>
        <v>0</v>
      </c>
      <c r="EL43" s="456">
        <f t="shared" si="129"/>
        <v>0</v>
      </c>
      <c r="EM43" s="456">
        <f t="shared" si="129"/>
        <v>0</v>
      </c>
      <c r="EN43" s="456">
        <f t="shared" si="129"/>
        <v>0</v>
      </c>
      <c r="EO43" s="456">
        <f t="shared" si="129"/>
        <v>0</v>
      </c>
      <c r="EP43" s="456">
        <f t="shared" si="129"/>
        <v>0</v>
      </c>
      <c r="EQ43" s="456">
        <f t="shared" si="129"/>
        <v>0</v>
      </c>
      <c r="ER43" s="456">
        <f>SUM(ER11:ER42)</f>
        <v>0</v>
      </c>
      <c r="ES43" s="456">
        <f>SUM(ES11:ES42)</f>
        <v>0</v>
      </c>
      <c r="ET43" s="456">
        <f>SUM(ET11:ET42)</f>
        <v>0</v>
      </c>
      <c r="EU43" s="456">
        <f>SUM(EU11:EU42)</f>
        <v>0</v>
      </c>
    </row>
    <row r="44" spans="2:151" ht="15.75" x14ac:dyDescent="0.25">
      <c r="G44" s="457">
        <f>SUM(G11:G43)</f>
        <v>0</v>
      </c>
      <c r="H44" s="457">
        <f>SUM(H11:H43)</f>
        <v>0</v>
      </c>
      <c r="I44" s="457"/>
      <c r="J44" s="457">
        <f t="shared" ref="J44:Q44" si="130">SUM(J11:J43)</f>
        <v>0</v>
      </c>
      <c r="K44" s="457"/>
      <c r="L44" s="457">
        <f t="shared" si="130"/>
        <v>0</v>
      </c>
      <c r="M44" s="457">
        <f t="shared" si="130"/>
        <v>0</v>
      </c>
      <c r="N44" s="457">
        <f t="shared" si="130"/>
        <v>0</v>
      </c>
      <c r="O44" s="457">
        <f t="shared" si="130"/>
        <v>0</v>
      </c>
      <c r="P44" s="457">
        <f t="shared" si="130"/>
        <v>0</v>
      </c>
      <c r="Q44" s="457">
        <f t="shared" si="130"/>
        <v>0</v>
      </c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</row>
    <row r="45" spans="2:151" x14ac:dyDescent="0.25"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</row>
    <row r="46" spans="2:151" x14ac:dyDescent="0.25"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</row>
    <row r="47" spans="2:151" x14ac:dyDescent="0.25">
      <c r="S47" s="193"/>
      <c r="T47" s="196"/>
      <c r="U47" s="458"/>
      <c r="V47" s="459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</row>
    <row r="48" spans="2:151" x14ac:dyDescent="0.25">
      <c r="S48" s="193"/>
      <c r="T48" s="196"/>
      <c r="U48" s="458"/>
      <c r="V48" s="459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</row>
    <row r="49" spans="2:151" ht="26.25" x14ac:dyDescent="0.4">
      <c r="B49" s="411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  <c r="AI49" s="196"/>
      <c r="AJ49" s="196"/>
      <c r="AK49" s="196"/>
      <c r="AL49" s="196"/>
      <c r="AM49" s="196"/>
      <c r="AN49" s="196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196"/>
      <c r="BG49" s="196"/>
      <c r="BH49" s="196"/>
      <c r="BI49" s="196"/>
      <c r="BJ49" s="196"/>
      <c r="BK49" s="196"/>
      <c r="BL49" s="196"/>
      <c r="BM49" s="196"/>
      <c r="BN49" s="196"/>
      <c r="BO49" s="196"/>
      <c r="BP49" s="196"/>
      <c r="BQ49" s="196"/>
      <c r="BR49" s="196"/>
      <c r="BS49" s="196"/>
      <c r="BT49" s="196"/>
      <c r="BU49" s="196"/>
      <c r="BV49" s="196"/>
      <c r="BW49" s="196"/>
      <c r="BX49" s="196"/>
      <c r="BY49" s="196"/>
      <c r="BZ49" s="196"/>
      <c r="CA49" s="196"/>
      <c r="CB49" s="196"/>
      <c r="CC49" s="196"/>
      <c r="CD49" s="196"/>
      <c r="CE49" s="196"/>
      <c r="CF49" s="196"/>
      <c r="CG49" s="196"/>
      <c r="CH49" s="196"/>
      <c r="CI49" s="196"/>
      <c r="CJ49" s="196"/>
      <c r="CK49" s="196"/>
      <c r="CL49" s="196"/>
      <c r="CM49" s="196"/>
      <c r="CN49" s="196"/>
      <c r="CO49" s="196"/>
      <c r="CP49" s="196"/>
      <c r="CQ49" s="196"/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</row>
    <row r="50" spans="2:151" x14ac:dyDescent="0.25">
      <c r="B50" s="41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6"/>
      <c r="EN50" s="196"/>
      <c r="EO50" s="196"/>
      <c r="EP50" s="196"/>
      <c r="EQ50" s="196"/>
      <c r="ER50" s="196"/>
      <c r="ES50" s="196"/>
      <c r="ET50" s="196"/>
      <c r="EU50" s="196"/>
    </row>
    <row r="51" spans="2:151" x14ac:dyDescent="0.25">
      <c r="B51" s="41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196"/>
      <c r="DY51" s="196"/>
      <c r="DZ51" s="196"/>
      <c r="EA51" s="196"/>
      <c r="EB51" s="196"/>
      <c r="EC51" s="196"/>
      <c r="ED51" s="196"/>
      <c r="EE51" s="196"/>
      <c r="EF51" s="196"/>
      <c r="EG51" s="196"/>
      <c r="EH51" s="196"/>
      <c r="EI51" s="196"/>
      <c r="EJ51" s="196"/>
      <c r="EK51" s="196"/>
      <c r="EL51" s="196"/>
      <c r="EM51" s="196"/>
      <c r="EN51" s="196"/>
      <c r="EO51" s="196"/>
      <c r="EP51" s="196"/>
      <c r="EQ51" s="196"/>
      <c r="ER51" s="196"/>
      <c r="ES51" s="196"/>
      <c r="ET51" s="196"/>
      <c r="EU51" s="196"/>
    </row>
    <row r="52" spans="2:151" x14ac:dyDescent="0.25">
      <c r="B52" s="41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  <c r="AQ52" s="196"/>
      <c r="AR52" s="196"/>
      <c r="AS52" s="196"/>
      <c r="AT52" s="196"/>
      <c r="AU52" s="196"/>
      <c r="AV52" s="196"/>
      <c r="AW52" s="196"/>
      <c r="AX52" s="196"/>
      <c r="AY52" s="196"/>
      <c r="AZ52" s="196"/>
      <c r="BA52" s="196"/>
      <c r="BB52" s="196"/>
      <c r="BC52" s="196"/>
      <c r="BD52" s="196"/>
      <c r="BE52" s="196"/>
      <c r="BF52" s="196"/>
      <c r="BG52" s="196"/>
      <c r="BH52" s="196"/>
      <c r="BI52" s="196"/>
      <c r="BJ52" s="196"/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196"/>
      <c r="BY52" s="196"/>
      <c r="BZ52" s="196"/>
      <c r="CA52" s="196"/>
      <c r="CB52" s="196"/>
      <c r="CC52" s="196"/>
      <c r="CD52" s="196"/>
      <c r="CE52" s="196"/>
      <c r="CF52" s="196"/>
      <c r="CG52" s="196"/>
      <c r="CH52" s="196"/>
      <c r="CI52" s="196"/>
      <c r="CJ52" s="196"/>
      <c r="CK52" s="196"/>
      <c r="CL52" s="196"/>
      <c r="CM52" s="196"/>
      <c r="CN52" s="196"/>
      <c r="CO52" s="196"/>
      <c r="CP52" s="196"/>
      <c r="CQ52" s="196"/>
      <c r="CR52" s="196"/>
      <c r="CS52" s="196"/>
      <c r="CT52" s="196"/>
      <c r="CU52" s="196"/>
      <c r="CV52" s="196"/>
      <c r="CW52" s="196"/>
      <c r="CX52" s="196"/>
      <c r="CY52" s="196"/>
      <c r="CZ52" s="196"/>
      <c r="DA52" s="196"/>
      <c r="DB52" s="196"/>
      <c r="DC52" s="196"/>
      <c r="DD52" s="196"/>
      <c r="DE52" s="196"/>
      <c r="DF52" s="196"/>
      <c r="DG52" s="196"/>
      <c r="DH52" s="196"/>
      <c r="DI52" s="196"/>
      <c r="DJ52" s="196"/>
      <c r="DK52" s="196"/>
      <c r="DL52" s="196"/>
      <c r="DM52" s="196"/>
      <c r="DN52" s="196"/>
      <c r="DO52" s="196"/>
      <c r="DP52" s="196"/>
      <c r="DQ52" s="196"/>
      <c r="DR52" s="196"/>
      <c r="DS52" s="196"/>
      <c r="DT52" s="196"/>
      <c r="DU52" s="196"/>
      <c r="DV52" s="196"/>
      <c r="DW52" s="196"/>
      <c r="DX52" s="196"/>
      <c r="DY52" s="196"/>
      <c r="DZ52" s="196"/>
      <c r="EA52" s="196"/>
      <c r="EB52" s="196"/>
      <c r="EC52" s="196"/>
      <c r="ED52" s="196"/>
      <c r="EE52" s="196"/>
      <c r="EF52" s="196"/>
      <c r="EG52" s="196"/>
      <c r="EH52" s="196"/>
      <c r="EI52" s="196"/>
      <c r="EJ52" s="196"/>
      <c r="EK52" s="196"/>
      <c r="EL52" s="196"/>
      <c r="EM52" s="196"/>
      <c r="EN52" s="196"/>
      <c r="EO52" s="196"/>
      <c r="EP52" s="196"/>
      <c r="EQ52" s="196"/>
      <c r="ER52" s="196"/>
      <c r="ES52" s="196"/>
      <c r="ET52" s="196"/>
      <c r="EU52" s="196"/>
    </row>
    <row r="53" spans="2:151" x14ac:dyDescent="0.25">
      <c r="B53" s="41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</row>
    <row r="54" spans="2:151" x14ac:dyDescent="0.25">
      <c r="B54" s="41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  <c r="DJ54" s="196"/>
      <c r="DK54" s="196"/>
      <c r="DL54" s="196"/>
      <c r="DM54" s="196"/>
      <c r="DN54" s="196"/>
      <c r="DO54" s="196"/>
      <c r="DP54" s="196"/>
      <c r="DQ54" s="196"/>
      <c r="DR54" s="196"/>
      <c r="DS54" s="196"/>
      <c r="DT54" s="196"/>
      <c r="DU54" s="196"/>
      <c r="DV54" s="196"/>
      <c r="DW54" s="196"/>
      <c r="DX54" s="196"/>
      <c r="DY54" s="196"/>
      <c r="DZ54" s="196"/>
      <c r="EA54" s="196"/>
      <c r="EB54" s="196"/>
      <c r="EC54" s="196"/>
      <c r="ED54" s="196"/>
      <c r="EE54" s="196"/>
      <c r="EF54" s="196"/>
      <c r="EG54" s="196"/>
      <c r="EH54" s="196"/>
      <c r="EI54" s="196"/>
      <c r="EJ54" s="196"/>
      <c r="EK54" s="196"/>
      <c r="EL54" s="196"/>
      <c r="EM54" s="196"/>
      <c r="EN54" s="196"/>
      <c r="EO54" s="196"/>
      <c r="EP54" s="196"/>
      <c r="EQ54" s="196"/>
      <c r="ER54" s="196"/>
      <c r="ES54" s="196"/>
      <c r="ET54" s="196"/>
      <c r="EU54" s="196"/>
    </row>
    <row r="55" spans="2:151" x14ac:dyDescent="0.25">
      <c r="B55" s="41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6"/>
      <c r="AH55" s="196"/>
      <c r="AI55" s="196"/>
      <c r="AJ55" s="196"/>
      <c r="AK55" s="196"/>
      <c r="AL55" s="196"/>
      <c r="AM55" s="196"/>
      <c r="AN55" s="196"/>
      <c r="AO55" s="196"/>
      <c r="AP55" s="196"/>
      <c r="AQ55" s="196"/>
      <c r="AR55" s="196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6"/>
      <c r="CC55" s="196"/>
      <c r="CD55" s="196"/>
      <c r="CE55" s="196"/>
      <c r="CF55" s="196"/>
      <c r="CG55" s="196"/>
      <c r="CH55" s="196"/>
      <c r="CI55" s="196"/>
      <c r="CJ55" s="196"/>
      <c r="CK55" s="196"/>
      <c r="CL55" s="196"/>
      <c r="CM55" s="196"/>
      <c r="CN55" s="196"/>
      <c r="CO55" s="196"/>
      <c r="CP55" s="196"/>
      <c r="CQ55" s="196"/>
      <c r="CR55" s="196"/>
      <c r="CS55" s="196"/>
      <c r="CT55" s="196"/>
      <c r="CU55" s="196"/>
      <c r="CV55" s="196"/>
      <c r="CW55" s="196"/>
      <c r="CX55" s="196"/>
      <c r="CY55" s="196"/>
      <c r="CZ55" s="196"/>
      <c r="DA55" s="196"/>
      <c r="DB55" s="196"/>
      <c r="DC55" s="196"/>
      <c r="DD55" s="196"/>
      <c r="DE55" s="196"/>
      <c r="DF55" s="196"/>
      <c r="DG55" s="196"/>
      <c r="DH55" s="196"/>
      <c r="DI55" s="196"/>
      <c r="DJ55" s="196"/>
      <c r="DK55" s="196"/>
      <c r="DL55" s="196"/>
      <c r="DM55" s="196"/>
      <c r="DN55" s="196"/>
      <c r="DO55" s="196"/>
      <c r="DP55" s="196"/>
      <c r="DQ55" s="196"/>
      <c r="DR55" s="196"/>
      <c r="DS55" s="196"/>
      <c r="DT55" s="196"/>
      <c r="DU55" s="196"/>
      <c r="DV55" s="196"/>
      <c r="DW55" s="196"/>
      <c r="DX55" s="196"/>
      <c r="DY55" s="196"/>
      <c r="DZ55" s="196"/>
      <c r="EA55" s="196"/>
      <c r="EB55" s="196"/>
      <c r="EC55" s="196"/>
      <c r="ED55" s="196"/>
      <c r="EE55" s="196"/>
      <c r="EF55" s="196"/>
      <c r="EG55" s="196"/>
      <c r="EH55" s="196"/>
      <c r="EI55" s="196"/>
      <c r="EJ55" s="196"/>
      <c r="EK55" s="196"/>
      <c r="EL55" s="196"/>
      <c r="EM55" s="196"/>
      <c r="EN55" s="196"/>
      <c r="EO55" s="196"/>
      <c r="EP55" s="196"/>
      <c r="EQ55" s="196"/>
      <c r="ER55" s="196"/>
      <c r="ES55" s="196"/>
      <c r="ET55" s="196"/>
      <c r="EU55" s="196"/>
    </row>
    <row r="56" spans="2:151" x14ac:dyDescent="0.25">
      <c r="B56" s="41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96"/>
      <c r="ER56" s="196"/>
      <c r="ES56" s="196"/>
      <c r="ET56" s="196"/>
      <c r="EU56" s="196"/>
    </row>
    <row r="57" spans="2:151" x14ac:dyDescent="0.25">
      <c r="B57" s="41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</row>
    <row r="58" spans="2:151" x14ac:dyDescent="0.25">
      <c r="B58" s="41"/>
      <c r="S58" s="196"/>
      <c r="T58" s="196"/>
      <c r="U58" s="196"/>
      <c r="V58" s="196"/>
      <c r="W58" s="196"/>
      <c r="X58" s="196"/>
      <c r="Y58" s="196"/>
      <c r="Z58" s="196"/>
      <c r="AA58" s="196"/>
      <c r="AB58" s="196"/>
      <c r="AC58" s="196"/>
      <c r="AD58" s="196"/>
      <c r="AE58" s="196"/>
      <c r="AF58" s="196"/>
      <c r="AG58" s="196"/>
      <c r="AH58" s="196"/>
      <c r="AI58" s="196"/>
      <c r="AJ58" s="196"/>
      <c r="AK58" s="196"/>
      <c r="AL58" s="196"/>
      <c r="AM58" s="196"/>
      <c r="AN58" s="196"/>
      <c r="AO58" s="196"/>
      <c r="AP58" s="196"/>
      <c r="AQ58" s="196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</row>
    <row r="59" spans="2:151" x14ac:dyDescent="0.25">
      <c r="B59" s="41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</row>
    <row r="60" spans="2:151" x14ac:dyDescent="0.25">
      <c r="B60" s="41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</row>
    <row r="61" spans="2:151" x14ac:dyDescent="0.25">
      <c r="B61" s="41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  <c r="AJ61" s="196"/>
      <c r="AK61" s="196"/>
      <c r="AL61" s="196"/>
      <c r="AM61" s="196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6"/>
      <c r="BD61" s="196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6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</row>
    <row r="62" spans="2:151" x14ac:dyDescent="0.25">
      <c r="B62" s="41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  <c r="DQ62" s="196"/>
      <c r="DR62" s="196"/>
      <c r="DS62" s="196"/>
      <c r="DT62" s="196"/>
      <c r="DU62" s="196"/>
      <c r="DV62" s="196"/>
      <c r="DW62" s="196"/>
      <c r="DX62" s="196"/>
      <c r="DY62" s="196"/>
      <c r="DZ62" s="196"/>
      <c r="EA62" s="196"/>
      <c r="EB62" s="196"/>
      <c r="EC62" s="196"/>
      <c r="ED62" s="196"/>
      <c r="EE62" s="196"/>
      <c r="EF62" s="196"/>
      <c r="EG62" s="196"/>
      <c r="EH62" s="196"/>
      <c r="EI62" s="196"/>
      <c r="EJ62" s="196"/>
      <c r="EK62" s="196"/>
      <c r="EL62" s="196"/>
      <c r="EM62" s="196"/>
      <c r="EN62" s="196"/>
      <c r="EO62" s="196"/>
      <c r="EP62" s="196"/>
      <c r="EQ62" s="196"/>
      <c r="ER62" s="196"/>
      <c r="ES62" s="196"/>
      <c r="ET62" s="196"/>
      <c r="EU62" s="196"/>
    </row>
    <row r="63" spans="2:151" x14ac:dyDescent="0.25">
      <c r="B63" s="41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196"/>
      <c r="BA63" s="19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196"/>
      <c r="CW63" s="196"/>
      <c r="CX63" s="196"/>
      <c r="CY63" s="196"/>
      <c r="CZ63" s="196"/>
      <c r="DA63" s="196"/>
      <c r="DB63" s="196"/>
      <c r="DC63" s="196"/>
      <c r="DD63" s="196"/>
      <c r="DE63" s="196"/>
      <c r="DF63" s="196"/>
      <c r="DG63" s="196"/>
      <c r="DH63" s="196"/>
      <c r="DI63" s="196"/>
      <c r="DJ63" s="196"/>
      <c r="DK63" s="196"/>
      <c r="DL63" s="196"/>
      <c r="DM63" s="196"/>
      <c r="DN63" s="196"/>
      <c r="DO63" s="196"/>
      <c r="DP63" s="196"/>
      <c r="DQ63" s="196"/>
      <c r="DR63" s="196"/>
      <c r="DS63" s="196"/>
      <c r="DT63" s="196"/>
      <c r="DU63" s="196"/>
      <c r="DV63" s="196"/>
      <c r="DW63" s="196"/>
      <c r="DX63" s="196"/>
      <c r="DY63" s="196"/>
      <c r="DZ63" s="196"/>
      <c r="EA63" s="196"/>
      <c r="EB63" s="196"/>
      <c r="EC63" s="196"/>
      <c r="ED63" s="196"/>
      <c r="EE63" s="196"/>
      <c r="EF63" s="196"/>
      <c r="EG63" s="196"/>
      <c r="EH63" s="196"/>
      <c r="EI63" s="196"/>
      <c r="EJ63" s="196"/>
      <c r="EK63" s="196"/>
      <c r="EL63" s="196"/>
      <c r="EM63" s="196"/>
      <c r="EN63" s="196"/>
      <c r="EO63" s="196"/>
      <c r="EP63" s="196"/>
      <c r="EQ63" s="196"/>
      <c r="ER63" s="196"/>
      <c r="ES63" s="196"/>
      <c r="ET63" s="196"/>
      <c r="EU63" s="196"/>
    </row>
    <row r="64" spans="2:151" x14ac:dyDescent="0.25">
      <c r="B64" s="41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</row>
    <row r="65" spans="2:151" x14ac:dyDescent="0.25">
      <c r="B65" s="41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</row>
    <row r="66" spans="2:151" x14ac:dyDescent="0.25">
      <c r="B66" s="41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96"/>
      <c r="EQ66" s="196"/>
      <c r="ER66" s="196"/>
      <c r="ES66" s="196"/>
      <c r="ET66" s="196"/>
      <c r="EU66" s="196"/>
    </row>
    <row r="67" spans="2:151" x14ac:dyDescent="0.25"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</row>
    <row r="68" spans="2:151" x14ac:dyDescent="0.25"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</row>
    <row r="69" spans="2:151" x14ac:dyDescent="0.25"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6"/>
      <c r="AT69" s="196"/>
      <c r="AU69" s="196"/>
      <c r="AV69" s="196"/>
      <c r="AW69" s="196"/>
      <c r="AX69" s="196"/>
      <c r="AY69" s="196"/>
      <c r="AZ69" s="196"/>
      <c r="BA69" s="196"/>
      <c r="BB69" s="196"/>
      <c r="BC69" s="196"/>
      <c r="BD69" s="196"/>
      <c r="BE69" s="196"/>
      <c r="BF69" s="196"/>
      <c r="BG69" s="196"/>
      <c r="BH69" s="196"/>
      <c r="BI69" s="196"/>
      <c r="BJ69" s="196"/>
      <c r="BK69" s="196"/>
      <c r="BL69" s="196"/>
      <c r="BM69" s="196"/>
      <c r="BN69" s="196"/>
      <c r="BO69" s="196"/>
      <c r="BP69" s="196"/>
      <c r="BQ69" s="196"/>
      <c r="BR69" s="196"/>
      <c r="BS69" s="196"/>
      <c r="BT69" s="196"/>
      <c r="BU69" s="196"/>
      <c r="BV69" s="196"/>
      <c r="BW69" s="196"/>
      <c r="BX69" s="196"/>
      <c r="BY69" s="196"/>
      <c r="BZ69" s="196"/>
      <c r="CA69" s="196"/>
      <c r="CB69" s="196"/>
      <c r="CC69" s="196"/>
      <c r="CD69" s="196"/>
      <c r="CE69" s="196"/>
      <c r="CF69" s="196"/>
      <c r="CG69" s="196"/>
      <c r="CH69" s="196"/>
      <c r="CI69" s="196"/>
      <c r="CJ69" s="196"/>
      <c r="CK69" s="196"/>
      <c r="CL69" s="196"/>
      <c r="CM69" s="196"/>
      <c r="CN69" s="196"/>
      <c r="CO69" s="196"/>
      <c r="CP69" s="196"/>
      <c r="CQ69" s="196"/>
      <c r="CR69" s="196"/>
      <c r="CS69" s="196"/>
      <c r="CT69" s="196"/>
      <c r="CU69" s="196"/>
      <c r="CV69" s="196"/>
      <c r="CW69" s="196"/>
      <c r="CX69" s="196"/>
      <c r="CY69" s="196"/>
      <c r="CZ69" s="196"/>
      <c r="DA69" s="196"/>
      <c r="DB69" s="196"/>
      <c r="DC69" s="196"/>
      <c r="DD69" s="196"/>
      <c r="DE69" s="196"/>
      <c r="DF69" s="196"/>
      <c r="DG69" s="196"/>
      <c r="DH69" s="196"/>
      <c r="DI69" s="196"/>
      <c r="DJ69" s="196"/>
      <c r="DK69" s="196"/>
      <c r="DL69" s="196"/>
      <c r="DM69" s="196"/>
      <c r="DN69" s="196"/>
      <c r="DO69" s="196"/>
      <c r="DP69" s="196"/>
      <c r="DQ69" s="196"/>
      <c r="DR69" s="196"/>
      <c r="DS69" s="196"/>
      <c r="DT69" s="196"/>
      <c r="DU69" s="196"/>
      <c r="DV69" s="196"/>
      <c r="DW69" s="196"/>
      <c r="DX69" s="196"/>
      <c r="DY69" s="196"/>
      <c r="DZ69" s="196"/>
      <c r="EA69" s="196"/>
      <c r="EB69" s="196"/>
      <c r="EC69" s="196"/>
      <c r="ED69" s="196"/>
      <c r="EE69" s="196"/>
      <c r="EF69" s="196"/>
      <c r="EG69" s="196"/>
      <c r="EH69" s="196"/>
      <c r="EI69" s="196"/>
      <c r="EJ69" s="196"/>
      <c r="EK69" s="196"/>
      <c r="EL69" s="196"/>
      <c r="EM69" s="196"/>
      <c r="EN69" s="196"/>
      <c r="EO69" s="196"/>
      <c r="EP69" s="196"/>
      <c r="EQ69" s="196"/>
      <c r="ER69" s="196"/>
      <c r="ES69" s="196"/>
      <c r="ET69" s="196"/>
      <c r="EU69" s="196"/>
    </row>
    <row r="70" spans="2:151" x14ac:dyDescent="0.25"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</row>
    <row r="71" spans="2:151" x14ac:dyDescent="0.25"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96"/>
      <c r="AS71" s="196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6"/>
      <c r="BN71" s="196"/>
      <c r="BO71" s="196"/>
      <c r="BP71" s="196"/>
      <c r="BQ71" s="196"/>
      <c r="BR71" s="196"/>
      <c r="BS71" s="196"/>
      <c r="BT71" s="196"/>
      <c r="BU71" s="196"/>
      <c r="BV71" s="196"/>
      <c r="BW71" s="196"/>
      <c r="BX71" s="196"/>
      <c r="BY71" s="196"/>
      <c r="BZ71" s="196"/>
      <c r="CA71" s="196"/>
      <c r="CB71" s="196"/>
      <c r="CC71" s="196"/>
      <c r="CD71" s="196"/>
      <c r="CE71" s="196"/>
      <c r="CF71" s="196"/>
      <c r="CG71" s="196"/>
      <c r="CH71" s="196"/>
      <c r="CI71" s="196"/>
      <c r="CJ71" s="196"/>
      <c r="CK71" s="196"/>
      <c r="CL71" s="196"/>
      <c r="CM71" s="196"/>
      <c r="CN71" s="196"/>
      <c r="CO71" s="196"/>
      <c r="CP71" s="196"/>
      <c r="CQ71" s="196"/>
      <c r="CR71" s="196"/>
      <c r="CS71" s="196"/>
      <c r="CT71" s="196"/>
      <c r="CU71" s="196"/>
      <c r="CV71" s="196"/>
      <c r="CW71" s="196"/>
      <c r="CX71" s="196"/>
      <c r="CY71" s="196"/>
      <c r="CZ71" s="196"/>
      <c r="DA71" s="196"/>
      <c r="DB71" s="196"/>
      <c r="DC71" s="196"/>
      <c r="DD71" s="196"/>
      <c r="DE71" s="196"/>
      <c r="DF71" s="196"/>
      <c r="DG71" s="196"/>
      <c r="DH71" s="196"/>
      <c r="DI71" s="196"/>
      <c r="DJ71" s="196"/>
      <c r="DK71" s="196"/>
      <c r="DL71" s="196"/>
      <c r="DM71" s="196"/>
      <c r="DN71" s="196"/>
      <c r="DO71" s="196"/>
      <c r="DP71" s="196"/>
      <c r="DQ71" s="196"/>
      <c r="DR71" s="196"/>
      <c r="DS71" s="196"/>
      <c r="DT71" s="196"/>
      <c r="DU71" s="196"/>
      <c r="DV71" s="196"/>
      <c r="DW71" s="196"/>
      <c r="DX71" s="196"/>
      <c r="DY71" s="196"/>
      <c r="DZ71" s="196"/>
      <c r="EA71" s="196"/>
      <c r="EB71" s="196"/>
      <c r="EC71" s="196"/>
      <c r="ED71" s="196"/>
      <c r="EE71" s="196"/>
      <c r="EF71" s="196"/>
      <c r="EG71" s="196"/>
      <c r="EH71" s="196"/>
      <c r="EI71" s="196"/>
      <c r="EJ71" s="196"/>
      <c r="EK71" s="196"/>
      <c r="EL71" s="196"/>
      <c r="EM71" s="196"/>
      <c r="EN71" s="196"/>
      <c r="EO71" s="196"/>
      <c r="EP71" s="196"/>
      <c r="EQ71" s="196"/>
      <c r="ER71" s="196"/>
      <c r="ES71" s="196"/>
      <c r="ET71" s="196"/>
      <c r="EU71" s="196"/>
    </row>
    <row r="72" spans="2:151" x14ac:dyDescent="0.25"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6"/>
      <c r="DH72" s="196"/>
      <c r="DI72" s="196"/>
      <c r="DJ72" s="196"/>
      <c r="DK72" s="196"/>
      <c r="DL72" s="196"/>
      <c r="DM72" s="196"/>
      <c r="DN72" s="196"/>
      <c r="DO72" s="196"/>
      <c r="DP72" s="196"/>
      <c r="DQ72" s="196"/>
      <c r="DR72" s="196"/>
      <c r="DS72" s="196"/>
      <c r="DT72" s="196"/>
      <c r="DU72" s="196"/>
      <c r="DV72" s="196"/>
      <c r="DW72" s="196"/>
      <c r="DX72" s="196"/>
      <c r="DY72" s="196"/>
      <c r="DZ72" s="196"/>
      <c r="EA72" s="196"/>
      <c r="EB72" s="196"/>
      <c r="EC72" s="196"/>
      <c r="ED72" s="196"/>
      <c r="EE72" s="196"/>
      <c r="EF72" s="196"/>
      <c r="EG72" s="196"/>
      <c r="EH72" s="196"/>
      <c r="EI72" s="196"/>
      <c r="EJ72" s="196"/>
      <c r="EK72" s="196"/>
      <c r="EL72" s="196"/>
      <c r="EM72" s="196"/>
      <c r="EN72" s="196"/>
      <c r="EO72" s="196"/>
      <c r="EP72" s="196"/>
      <c r="EQ72" s="196"/>
      <c r="ER72" s="196"/>
      <c r="ES72" s="196"/>
      <c r="ET72" s="196"/>
      <c r="EU72" s="196"/>
    </row>
    <row r="73" spans="2:151" x14ac:dyDescent="0.25">
      <c r="S73" s="196"/>
      <c r="T73" s="196"/>
      <c r="U73" s="196"/>
      <c r="V73" s="196"/>
      <c r="W73" s="196"/>
      <c r="X73" s="196"/>
      <c r="Y73" s="196"/>
      <c r="Z73" s="196"/>
      <c r="AA73" s="196"/>
      <c r="AB73" s="196"/>
      <c r="AC73" s="196"/>
      <c r="AD73" s="196"/>
      <c r="AE73" s="196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6"/>
      <c r="BN73" s="196"/>
      <c r="BO73" s="196"/>
      <c r="BP73" s="196"/>
      <c r="BQ73" s="196"/>
      <c r="BR73" s="196"/>
      <c r="BS73" s="196"/>
      <c r="BT73" s="196"/>
      <c r="BU73" s="196"/>
      <c r="BV73" s="196"/>
      <c r="BW73" s="196"/>
      <c r="BX73" s="196"/>
      <c r="BY73" s="196"/>
      <c r="BZ73" s="196"/>
      <c r="CA73" s="196"/>
      <c r="CB73" s="196"/>
      <c r="CC73" s="196"/>
      <c r="CD73" s="196"/>
      <c r="CE73" s="196"/>
      <c r="CF73" s="196"/>
      <c r="CG73" s="196"/>
      <c r="CH73" s="196"/>
      <c r="CI73" s="196"/>
      <c r="CJ73" s="196"/>
      <c r="CK73" s="196"/>
      <c r="CL73" s="196"/>
      <c r="CM73" s="196"/>
      <c r="CN73" s="196"/>
      <c r="CO73" s="196"/>
      <c r="CP73" s="196"/>
      <c r="CQ73" s="196"/>
      <c r="CR73" s="196"/>
      <c r="CS73" s="196"/>
      <c r="CT73" s="196"/>
      <c r="CU73" s="196"/>
      <c r="CV73" s="196"/>
      <c r="CW73" s="196"/>
      <c r="CX73" s="196"/>
      <c r="CY73" s="196"/>
      <c r="CZ73" s="196"/>
      <c r="DA73" s="196"/>
      <c r="DB73" s="196"/>
      <c r="DC73" s="196"/>
      <c r="DD73" s="196"/>
      <c r="DE73" s="196"/>
      <c r="DF73" s="196"/>
      <c r="DG73" s="196"/>
      <c r="DH73" s="196"/>
      <c r="DI73" s="196"/>
      <c r="DJ73" s="196"/>
      <c r="DK73" s="196"/>
      <c r="DL73" s="196"/>
      <c r="DM73" s="196"/>
      <c r="DN73" s="196"/>
      <c r="DO73" s="196"/>
      <c r="DP73" s="196"/>
      <c r="DQ73" s="196"/>
      <c r="DR73" s="196"/>
      <c r="DS73" s="196"/>
      <c r="DT73" s="196"/>
      <c r="DU73" s="196"/>
      <c r="DV73" s="196"/>
      <c r="DW73" s="196"/>
      <c r="DX73" s="196"/>
      <c r="DY73" s="196"/>
      <c r="DZ73" s="196"/>
      <c r="EA73" s="196"/>
      <c r="EB73" s="196"/>
      <c r="EC73" s="196"/>
      <c r="ED73" s="196"/>
      <c r="EE73" s="196"/>
      <c r="EF73" s="196"/>
      <c r="EG73" s="196"/>
      <c r="EH73" s="196"/>
      <c r="EI73" s="196"/>
      <c r="EJ73" s="196"/>
      <c r="EK73" s="196"/>
      <c r="EL73" s="196"/>
      <c r="EM73" s="196"/>
      <c r="EN73" s="196"/>
      <c r="EO73" s="196"/>
      <c r="EP73" s="196"/>
      <c r="EQ73" s="196"/>
      <c r="ER73" s="196"/>
      <c r="ES73" s="196"/>
      <c r="ET73" s="196"/>
      <c r="EU73" s="196"/>
    </row>
    <row r="74" spans="2:151" x14ac:dyDescent="0.25"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  <c r="DJ74" s="196"/>
      <c r="DK74" s="196"/>
      <c r="DL74" s="196"/>
      <c r="DM74" s="196"/>
      <c r="DN74" s="196"/>
      <c r="DO74" s="196"/>
      <c r="DP74" s="196"/>
      <c r="DQ74" s="196"/>
      <c r="DR74" s="196"/>
      <c r="DS74" s="196"/>
      <c r="DT74" s="196"/>
      <c r="DU74" s="196"/>
      <c r="DV74" s="196"/>
      <c r="DW74" s="196"/>
      <c r="DX74" s="196"/>
      <c r="DY74" s="196"/>
      <c r="DZ74" s="196"/>
      <c r="EA74" s="196"/>
      <c r="EB74" s="196"/>
      <c r="EC74" s="196"/>
      <c r="ED74" s="196"/>
      <c r="EE74" s="196"/>
      <c r="EF74" s="196"/>
      <c r="EG74" s="196"/>
      <c r="EH74" s="196"/>
      <c r="EI74" s="196"/>
      <c r="EJ74" s="196"/>
      <c r="EK74" s="196"/>
      <c r="EL74" s="196"/>
      <c r="EM74" s="196"/>
      <c r="EN74" s="196"/>
      <c r="EO74" s="196"/>
      <c r="EP74" s="196"/>
      <c r="EQ74" s="196"/>
      <c r="ER74" s="196"/>
      <c r="ES74" s="196"/>
      <c r="ET74" s="196"/>
      <c r="EU74" s="196"/>
    </row>
    <row r="75" spans="2:151" x14ac:dyDescent="0.25"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  <c r="DJ75" s="196"/>
      <c r="DK75" s="196"/>
      <c r="DL75" s="196"/>
      <c r="DM75" s="196"/>
      <c r="DN75" s="196"/>
      <c r="DO75" s="196"/>
      <c r="DP75" s="196"/>
      <c r="DQ75" s="196"/>
      <c r="DR75" s="196"/>
      <c r="DS75" s="196"/>
      <c r="DT75" s="196"/>
      <c r="DU75" s="196"/>
      <c r="DV75" s="196"/>
      <c r="DW75" s="196"/>
      <c r="DX75" s="196"/>
      <c r="DY75" s="196"/>
      <c r="DZ75" s="196"/>
      <c r="EA75" s="196"/>
      <c r="EB75" s="196"/>
      <c r="EC75" s="196"/>
      <c r="ED75" s="196"/>
      <c r="EE75" s="196"/>
      <c r="EF75" s="196"/>
      <c r="EG75" s="196"/>
      <c r="EH75" s="196"/>
      <c r="EI75" s="196"/>
      <c r="EJ75" s="196"/>
      <c r="EK75" s="196"/>
      <c r="EL75" s="196"/>
      <c r="EM75" s="196"/>
      <c r="EN75" s="196"/>
      <c r="EO75" s="196"/>
      <c r="EP75" s="196"/>
      <c r="EQ75" s="196"/>
      <c r="ER75" s="196"/>
      <c r="ES75" s="196"/>
      <c r="ET75" s="196"/>
      <c r="EU75" s="196"/>
    </row>
    <row r="76" spans="2:151" x14ac:dyDescent="0.25"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  <c r="EO76" s="196"/>
      <c r="EP76" s="196"/>
      <c r="EQ76" s="196"/>
      <c r="ER76" s="196"/>
      <c r="ES76" s="196"/>
      <c r="ET76" s="196"/>
      <c r="EU76" s="196"/>
    </row>
    <row r="77" spans="2:151" x14ac:dyDescent="0.25"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  <c r="EO77" s="196"/>
      <c r="EP77" s="196"/>
      <c r="EQ77" s="196"/>
      <c r="ER77" s="196"/>
      <c r="ES77" s="196"/>
      <c r="ET77" s="196"/>
      <c r="EU77" s="196"/>
    </row>
    <row r="78" spans="2:151" x14ac:dyDescent="0.25"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  <c r="EO78" s="196"/>
      <c r="EP78" s="196"/>
      <c r="EQ78" s="196"/>
      <c r="ER78" s="196"/>
      <c r="ES78" s="196"/>
      <c r="ET78" s="196"/>
      <c r="EU78" s="196"/>
    </row>
    <row r="79" spans="2:151" x14ac:dyDescent="0.25"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  <c r="EO79" s="196"/>
      <c r="EP79" s="196"/>
      <c r="EQ79" s="196"/>
      <c r="ER79" s="196"/>
      <c r="ES79" s="196"/>
      <c r="ET79" s="196"/>
      <c r="EU79" s="196"/>
    </row>
    <row r="80" spans="2:151" x14ac:dyDescent="0.25"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  <c r="EO80" s="196"/>
      <c r="EP80" s="196"/>
      <c r="EQ80" s="196"/>
      <c r="ER80" s="196"/>
      <c r="ES80" s="196"/>
      <c r="ET80" s="196"/>
      <c r="EU80" s="196"/>
    </row>
    <row r="81" spans="19:151" x14ac:dyDescent="0.25">
      <c r="S81" s="196"/>
      <c r="T81" s="196"/>
      <c r="U81" s="196"/>
      <c r="V81" s="196"/>
      <c r="W81" s="196"/>
      <c r="X81" s="196"/>
      <c r="Y81" s="196"/>
      <c r="Z81" s="196"/>
      <c r="AA81" s="196"/>
      <c r="AB81" s="196"/>
      <c r="AC81" s="196"/>
      <c r="AD81" s="196"/>
      <c r="AE81" s="196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6"/>
      <c r="BN81" s="196"/>
      <c r="BO81" s="196"/>
      <c r="BP81" s="196"/>
      <c r="BQ81" s="196"/>
      <c r="BR81" s="196"/>
      <c r="BS81" s="196"/>
      <c r="BT81" s="196"/>
      <c r="BU81" s="196"/>
      <c r="BV81" s="196"/>
      <c r="BW81" s="196"/>
      <c r="BX81" s="196"/>
      <c r="BY81" s="196"/>
      <c r="BZ81" s="196"/>
      <c r="CA81" s="196"/>
      <c r="CB81" s="196"/>
      <c r="CC81" s="196"/>
      <c r="CD81" s="196"/>
      <c r="CE81" s="196"/>
      <c r="CF81" s="196"/>
      <c r="CG81" s="196"/>
      <c r="CH81" s="196"/>
      <c r="CI81" s="196"/>
      <c r="CJ81" s="196"/>
      <c r="CK81" s="196"/>
      <c r="CL81" s="196"/>
      <c r="CM81" s="196"/>
      <c r="CN81" s="196"/>
      <c r="CO81" s="196"/>
      <c r="CP81" s="196"/>
      <c r="CQ81" s="196"/>
      <c r="CR81" s="196"/>
      <c r="CS81" s="196"/>
      <c r="CT81" s="196"/>
      <c r="CU81" s="196"/>
      <c r="CV81" s="196"/>
      <c r="CW81" s="196"/>
      <c r="CX81" s="196"/>
      <c r="CY81" s="196"/>
      <c r="CZ81" s="196"/>
      <c r="DA81" s="196"/>
      <c r="DB81" s="196"/>
      <c r="DC81" s="196"/>
      <c r="DD81" s="196"/>
      <c r="DE81" s="196"/>
      <c r="DF81" s="196"/>
      <c r="DG81" s="196"/>
      <c r="DH81" s="196"/>
      <c r="DI81" s="196"/>
      <c r="DJ81" s="196"/>
      <c r="DK81" s="196"/>
      <c r="DL81" s="196"/>
      <c r="DM81" s="196"/>
      <c r="DN81" s="196"/>
      <c r="DO81" s="196"/>
      <c r="DP81" s="196"/>
      <c r="DQ81" s="196"/>
      <c r="DR81" s="196"/>
      <c r="DS81" s="196"/>
      <c r="DT81" s="196"/>
      <c r="DU81" s="196"/>
      <c r="DV81" s="196"/>
      <c r="DW81" s="196"/>
      <c r="DX81" s="196"/>
      <c r="DY81" s="196"/>
      <c r="DZ81" s="196"/>
      <c r="EA81" s="196"/>
      <c r="EB81" s="196"/>
      <c r="EC81" s="196"/>
      <c r="ED81" s="196"/>
      <c r="EE81" s="196"/>
      <c r="EF81" s="196"/>
      <c r="EG81" s="196"/>
      <c r="EH81" s="196"/>
      <c r="EI81" s="196"/>
      <c r="EJ81" s="196"/>
      <c r="EK81" s="196"/>
      <c r="EL81" s="196"/>
      <c r="EM81" s="196"/>
      <c r="EN81" s="196"/>
      <c r="EO81" s="196"/>
      <c r="EP81" s="196"/>
      <c r="EQ81" s="196"/>
      <c r="ER81" s="196"/>
      <c r="ES81" s="196"/>
      <c r="ET81" s="196"/>
      <c r="EU81" s="196"/>
    </row>
    <row r="82" spans="19:151" x14ac:dyDescent="0.25"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6"/>
      <c r="BN82" s="196"/>
      <c r="BO82" s="196"/>
      <c r="BP82" s="196"/>
      <c r="BQ82" s="196"/>
      <c r="BR82" s="196"/>
      <c r="BS82" s="196"/>
      <c r="BT82" s="196"/>
      <c r="BU82" s="196"/>
      <c r="BV82" s="196"/>
      <c r="BW82" s="196"/>
      <c r="BX82" s="196"/>
      <c r="BY82" s="196"/>
      <c r="BZ82" s="196"/>
      <c r="CA82" s="196"/>
      <c r="CB82" s="196"/>
      <c r="CC82" s="196"/>
      <c r="CD82" s="196"/>
      <c r="CE82" s="196"/>
      <c r="CF82" s="196"/>
      <c r="CG82" s="196"/>
      <c r="CH82" s="196"/>
      <c r="CI82" s="196"/>
      <c r="CJ82" s="196"/>
      <c r="CK82" s="196"/>
      <c r="CL82" s="196"/>
      <c r="CM82" s="196"/>
      <c r="CN82" s="196"/>
      <c r="CO82" s="196"/>
      <c r="CP82" s="196"/>
      <c r="CQ82" s="196"/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/>
      <c r="DN82" s="19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  <c r="EM82" s="196"/>
      <c r="EN82" s="196"/>
      <c r="EO82" s="196"/>
      <c r="EP82" s="196"/>
      <c r="EQ82" s="196"/>
      <c r="ER82" s="196"/>
      <c r="ES82" s="196"/>
      <c r="ET82" s="196"/>
      <c r="EU82" s="196"/>
    </row>
    <row r="83" spans="19:151" x14ac:dyDescent="0.25">
      <c r="S83" s="196"/>
      <c r="T83" s="196"/>
      <c r="U83" s="196"/>
      <c r="V83" s="196"/>
      <c r="W83" s="196"/>
      <c r="X83" s="196"/>
      <c r="Y83" s="196"/>
      <c r="Z83" s="196"/>
      <c r="AA83" s="196"/>
      <c r="AB83" s="196"/>
      <c r="AC83" s="196"/>
      <c r="AD83" s="196"/>
      <c r="AE83" s="196"/>
      <c r="AF83" s="196"/>
      <c r="AG83" s="196"/>
      <c r="AH83" s="196"/>
      <c r="AI83" s="196"/>
      <c r="AJ83" s="196"/>
      <c r="AK83" s="196"/>
      <c r="AL83" s="196"/>
      <c r="AM83" s="196"/>
      <c r="AN83" s="196"/>
      <c r="AO83" s="196"/>
      <c r="AP83" s="196"/>
      <c r="AQ83" s="196"/>
      <c r="AR83" s="196"/>
      <c r="AS83" s="196"/>
      <c r="AT83" s="196"/>
      <c r="AU83" s="196"/>
      <c r="AV83" s="196"/>
      <c r="AW83" s="196"/>
      <c r="AX83" s="196"/>
      <c r="AY83" s="196"/>
      <c r="AZ83" s="196"/>
      <c r="BA83" s="196"/>
      <c r="BB83" s="196"/>
      <c r="BC83" s="196"/>
      <c r="BD83" s="196"/>
      <c r="BE83" s="196"/>
      <c r="BF83" s="196"/>
      <c r="BG83" s="196"/>
      <c r="BH83" s="196"/>
      <c r="BI83" s="196"/>
      <c r="BJ83" s="196"/>
      <c r="BK83" s="196"/>
      <c r="BL83" s="196"/>
      <c r="BM83" s="196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  <c r="BX83" s="196"/>
      <c r="BY83" s="196"/>
      <c r="BZ83" s="196"/>
      <c r="CA83" s="196"/>
      <c r="CB83" s="196"/>
      <c r="CC83" s="196"/>
      <c r="CD83" s="196"/>
      <c r="CE83" s="196"/>
      <c r="CF83" s="196"/>
      <c r="CG83" s="196"/>
      <c r="CH83" s="196"/>
      <c r="CI83" s="196"/>
      <c r="CJ83" s="196"/>
      <c r="CK83" s="196"/>
      <c r="CL83" s="196"/>
      <c r="CM83" s="196"/>
      <c r="CN83" s="196"/>
      <c r="CO83" s="196"/>
      <c r="CP83" s="196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  <c r="EM83" s="196"/>
      <c r="EN83" s="196"/>
      <c r="EO83" s="196"/>
      <c r="EP83" s="196"/>
      <c r="EQ83" s="196"/>
      <c r="ER83" s="196"/>
      <c r="ES83" s="196"/>
      <c r="ET83" s="196"/>
      <c r="EU83" s="196"/>
    </row>
    <row r="84" spans="19:151" x14ac:dyDescent="0.25"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96"/>
      <c r="AI84" s="196"/>
      <c r="AJ84" s="196"/>
      <c r="AK84" s="196"/>
      <c r="AL84" s="196"/>
      <c r="AM84" s="196"/>
      <c r="AN84" s="196"/>
      <c r="AO84" s="196"/>
      <c r="AP84" s="196"/>
      <c r="AQ84" s="196"/>
      <c r="AR84" s="196"/>
      <c r="AS84" s="196"/>
      <c r="AT84" s="196"/>
      <c r="AU84" s="196"/>
      <c r="AV84" s="196"/>
      <c r="AW84" s="196"/>
      <c r="AX84" s="196"/>
      <c r="AY84" s="196"/>
      <c r="AZ84" s="196"/>
      <c r="BA84" s="196"/>
      <c r="BB84" s="196"/>
      <c r="BC84" s="196"/>
      <c r="BD84" s="196"/>
      <c r="BE84" s="196"/>
      <c r="BF84" s="196"/>
      <c r="BG84" s="196"/>
      <c r="BH84" s="196"/>
      <c r="BI84" s="196"/>
      <c r="BJ84" s="196"/>
      <c r="BK84" s="196"/>
      <c r="BL84" s="196"/>
      <c r="BM84" s="196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  <c r="BX84" s="196"/>
      <c r="BY84" s="196"/>
      <c r="BZ84" s="196"/>
      <c r="CA84" s="196"/>
      <c r="CB84" s="196"/>
      <c r="CC84" s="196"/>
      <c r="CD84" s="196"/>
      <c r="CE84" s="196"/>
      <c r="CF84" s="196"/>
      <c r="CG84" s="196"/>
      <c r="CH84" s="196"/>
      <c r="CI84" s="196"/>
      <c r="CJ84" s="196"/>
      <c r="CK84" s="196"/>
      <c r="CL84" s="196"/>
      <c r="CM84" s="196"/>
      <c r="CN84" s="196"/>
      <c r="CO84" s="196"/>
      <c r="CP84" s="196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196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196"/>
      <c r="EL84" s="196"/>
      <c r="EM84" s="196"/>
      <c r="EN84" s="196"/>
      <c r="EO84" s="196"/>
      <c r="EP84" s="196"/>
      <c r="EQ84" s="196"/>
      <c r="ER84" s="196"/>
      <c r="ES84" s="196"/>
      <c r="ET84" s="196"/>
      <c r="EU84" s="196"/>
    </row>
    <row r="85" spans="19:151" x14ac:dyDescent="0.25"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  <c r="EO85" s="196"/>
      <c r="EP85" s="196"/>
      <c r="EQ85" s="196"/>
      <c r="ER85" s="196"/>
      <c r="ES85" s="196"/>
      <c r="ET85" s="196"/>
      <c r="EU85" s="196"/>
    </row>
    <row r="86" spans="19:151" x14ac:dyDescent="0.25"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6"/>
    </row>
    <row r="87" spans="19:151" x14ac:dyDescent="0.25"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  <c r="EO87" s="196"/>
      <c r="EP87" s="196"/>
      <c r="EQ87" s="196"/>
      <c r="ER87" s="196"/>
      <c r="ES87" s="196"/>
      <c r="ET87" s="196"/>
      <c r="EU87" s="196"/>
    </row>
    <row r="88" spans="19:151" x14ac:dyDescent="0.25"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  <c r="EO88" s="196"/>
      <c r="EP88" s="196"/>
      <c r="EQ88" s="196"/>
      <c r="ER88" s="196"/>
      <c r="ES88" s="196"/>
      <c r="ET88" s="196"/>
      <c r="EU88" s="196"/>
    </row>
    <row r="89" spans="19:151" x14ac:dyDescent="0.25"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  <c r="EO89" s="196"/>
      <c r="EP89" s="196"/>
      <c r="EQ89" s="196"/>
      <c r="ER89" s="196"/>
      <c r="ES89" s="196"/>
      <c r="ET89" s="196"/>
      <c r="EU89" s="196"/>
    </row>
    <row r="90" spans="19:151" x14ac:dyDescent="0.25"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</row>
  </sheetData>
  <sheetProtection password="CC3D"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44"/>
  <sheetViews>
    <sheetView topLeftCell="A13" zoomScale="70" zoomScaleNormal="70" workbookViewId="0">
      <selection activeCell="E43" sqref="E43"/>
    </sheetView>
  </sheetViews>
  <sheetFormatPr defaultColWidth="11.42578125" defaultRowHeight="15" x14ac:dyDescent="0.25"/>
  <cols>
    <col min="1" max="1" width="3.140625" style="40" customWidth="1"/>
    <col min="2" max="2" width="37.28515625" style="40" customWidth="1"/>
    <col min="3" max="3" width="8.28515625" style="2" customWidth="1"/>
    <col min="4" max="4" width="21.140625" style="40" customWidth="1"/>
    <col min="5" max="7" width="17.42578125" style="40" customWidth="1"/>
    <col min="8" max="8" width="10.85546875" style="40" customWidth="1"/>
    <col min="9" max="9" width="17" style="40" bestFit="1" customWidth="1"/>
    <col min="10" max="10" width="18.140625" style="40" customWidth="1"/>
    <col min="11" max="11" width="23.140625" style="40" customWidth="1"/>
    <col min="12" max="12" width="18.7109375" style="40" customWidth="1"/>
    <col min="13" max="13" width="30.5703125" style="40" customWidth="1"/>
    <col min="14" max="16384" width="11.42578125" style="40"/>
  </cols>
  <sheetData>
    <row r="1" spans="2:13" ht="28.5" x14ac:dyDescent="0.45">
      <c r="B1" s="585" t="s">
        <v>276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</row>
    <row r="2" spans="2:13" x14ac:dyDescent="0.25">
      <c r="B2" s="5"/>
      <c r="C2" s="33"/>
      <c r="D2" s="5"/>
      <c r="E2" s="5"/>
      <c r="F2" s="5"/>
      <c r="G2" s="1"/>
      <c r="H2" s="1"/>
      <c r="I2" s="1"/>
      <c r="J2" s="1"/>
      <c r="K2" s="1"/>
      <c r="L2" s="1"/>
      <c r="M2" s="1"/>
    </row>
    <row r="3" spans="2:13" ht="30" x14ac:dyDescent="0.25">
      <c r="B3" s="6" t="s">
        <v>173</v>
      </c>
      <c r="C3" s="7" t="s">
        <v>12</v>
      </c>
      <c r="D3" s="7" t="s">
        <v>177</v>
      </c>
      <c r="E3" s="7" t="s">
        <v>201</v>
      </c>
      <c r="F3" s="7" t="s">
        <v>1</v>
      </c>
      <c r="G3" s="7" t="s">
        <v>200</v>
      </c>
      <c r="H3" s="7" t="s">
        <v>33</v>
      </c>
      <c r="I3" s="7" t="s">
        <v>199</v>
      </c>
      <c r="J3" s="7" t="s">
        <v>450</v>
      </c>
      <c r="K3" s="207"/>
      <c r="L3" s="207"/>
    </row>
    <row r="4" spans="2:13" x14ac:dyDescent="0.25">
      <c r="B4" s="203" t="str">
        <f>Taula_Amort_Nova!C11</f>
        <v>Camió caixa oberta amb bolquet i grua</v>
      </c>
      <c r="C4" s="12">
        <f>100/4</f>
        <v>25</v>
      </c>
      <c r="D4" s="19" t="s">
        <v>180</v>
      </c>
      <c r="E4" s="504"/>
      <c r="F4" s="505"/>
      <c r="G4" s="226">
        <f>E4*(1+F4)</f>
        <v>0</v>
      </c>
      <c r="H4" s="18">
        <v>1</v>
      </c>
      <c r="I4" s="232">
        <f>E4*H4</f>
        <v>0</v>
      </c>
      <c r="J4" s="8">
        <f>G4*H4</f>
        <v>0</v>
      </c>
      <c r="K4" s="219"/>
      <c r="L4" s="208"/>
    </row>
    <row r="5" spans="2:13" x14ac:dyDescent="0.25">
      <c r="B5" s="203" t="str">
        <f>Taula_Amort_Nova!C12</f>
        <v>Furgoneta híbrida 6 places</v>
      </c>
      <c r="C5" s="12">
        <v>100</v>
      </c>
      <c r="D5" s="32">
        <v>1</v>
      </c>
      <c r="E5" s="504"/>
      <c r="F5" s="505"/>
      <c r="G5" s="226">
        <f t="shared" ref="G5:G7" si="0">E5*1.21</f>
        <v>0</v>
      </c>
      <c r="H5" s="18">
        <v>2</v>
      </c>
      <c r="I5" s="232">
        <f t="shared" ref="I5:I7" si="1">E5*H5</f>
        <v>0</v>
      </c>
      <c r="J5" s="8">
        <f t="shared" ref="J5:J7" si="2">G5*H5</f>
        <v>0</v>
      </c>
      <c r="K5" s="219"/>
      <c r="L5" s="208"/>
      <c r="M5" s="1"/>
    </row>
    <row r="6" spans="2:13" x14ac:dyDescent="0.25">
      <c r="B6" s="203" t="str">
        <f>Taula_Amort_Nova!C13</f>
        <v xml:space="preserve">Trituradora </v>
      </c>
      <c r="C6" s="12">
        <v>100</v>
      </c>
      <c r="D6" s="12">
        <v>5</v>
      </c>
      <c r="E6" s="504"/>
      <c r="F6" s="505"/>
      <c r="G6" s="226">
        <f t="shared" si="0"/>
        <v>0</v>
      </c>
      <c r="H6" s="18">
        <v>1</v>
      </c>
      <c r="I6" s="232">
        <f t="shared" si="1"/>
        <v>0</v>
      </c>
      <c r="J6" s="8">
        <f t="shared" si="2"/>
        <v>0</v>
      </c>
      <c r="K6" s="219"/>
      <c r="L6" s="208"/>
      <c r="M6" s="215"/>
    </row>
    <row r="7" spans="2:13" x14ac:dyDescent="0.25">
      <c r="B7" s="203" t="str">
        <f>Taula_Amort_Nova!C14</f>
        <v>Furgoneta 5 places</v>
      </c>
      <c r="C7" s="12">
        <v>100</v>
      </c>
      <c r="D7" s="32">
        <v>1</v>
      </c>
      <c r="E7" s="504"/>
      <c r="F7" s="505"/>
      <c r="G7" s="226">
        <f t="shared" si="0"/>
        <v>0</v>
      </c>
      <c r="H7" s="18">
        <v>2</v>
      </c>
      <c r="I7" s="232">
        <f t="shared" si="1"/>
        <v>0</v>
      </c>
      <c r="J7" s="8">
        <f t="shared" si="2"/>
        <v>0</v>
      </c>
      <c r="K7" s="219"/>
      <c r="L7" s="208"/>
      <c r="M7" s="215"/>
    </row>
    <row r="8" spans="2:13" x14ac:dyDescent="0.25">
      <c r="B8" s="9"/>
      <c r="C8" s="34"/>
      <c r="D8" s="9"/>
      <c r="E8" s="9"/>
      <c r="F8" s="9"/>
      <c r="G8" s="10"/>
      <c r="H8" s="11"/>
      <c r="I8" s="38">
        <f>SUM(I4:I7)</f>
        <v>0</v>
      </c>
      <c r="J8" s="220">
        <f>SUM(J4:J7)</f>
        <v>0</v>
      </c>
      <c r="K8" s="215"/>
      <c r="L8" s="209"/>
      <c r="M8" s="219"/>
    </row>
    <row r="9" spans="2:13" x14ac:dyDescent="0.25">
      <c r="B9" s="17"/>
      <c r="C9" s="35"/>
      <c r="D9" s="17"/>
      <c r="E9" s="17"/>
      <c r="F9" s="17"/>
      <c r="G9" s="17"/>
      <c r="H9" s="17"/>
      <c r="I9" s="36"/>
      <c r="J9" s="218"/>
      <c r="K9" s="210"/>
      <c r="L9" s="210"/>
      <c r="M9" s="219"/>
    </row>
    <row r="10" spans="2:13" ht="30" x14ac:dyDescent="0.25">
      <c r="B10" s="6" t="s">
        <v>451</v>
      </c>
      <c r="C10" s="7"/>
      <c r="D10" s="7" t="s">
        <v>177</v>
      </c>
      <c r="E10" s="7" t="s">
        <v>201</v>
      </c>
      <c r="F10" s="7" t="s">
        <v>1</v>
      </c>
      <c r="G10" s="7" t="s">
        <v>200</v>
      </c>
      <c r="H10" s="7" t="s">
        <v>33</v>
      </c>
      <c r="I10" s="7" t="s">
        <v>199</v>
      </c>
      <c r="J10" s="7" t="s">
        <v>450</v>
      </c>
      <c r="K10" s="207"/>
      <c r="L10" s="207"/>
      <c r="M10" s="215"/>
    </row>
    <row r="11" spans="2:13" x14ac:dyDescent="0.25">
      <c r="B11" s="203" t="str">
        <f>Taula_Amort_Nova!C15</f>
        <v>Segadora</v>
      </c>
      <c r="C11" s="12">
        <v>100</v>
      </c>
      <c r="D11" s="12">
        <v>3</v>
      </c>
      <c r="E11" s="506"/>
      <c r="F11" s="505"/>
      <c r="G11" s="226">
        <f>E11*1.21</f>
        <v>0</v>
      </c>
      <c r="H11" s="12">
        <v>4</v>
      </c>
      <c r="I11" s="232">
        <f>E11*H11</f>
        <v>0</v>
      </c>
      <c r="J11" s="8">
        <f t="shared" ref="J11:J18" si="3">G11*H11</f>
        <v>0</v>
      </c>
      <c r="K11" s="219"/>
      <c r="L11" s="208"/>
      <c r="M11" s="215"/>
    </row>
    <row r="12" spans="2:13" x14ac:dyDescent="0.25">
      <c r="B12" s="203" t="str">
        <f>Taula_Amort_Nova!C16</f>
        <v>Segadora Giro Cero</v>
      </c>
      <c r="C12" s="12">
        <v>100</v>
      </c>
      <c r="D12" s="12">
        <v>3</v>
      </c>
      <c r="E12" s="506"/>
      <c r="F12" s="505"/>
      <c r="G12" s="226">
        <f t="shared" ref="G12:G18" si="4">E12*1.21</f>
        <v>0</v>
      </c>
      <c r="H12" s="12">
        <v>1</v>
      </c>
      <c r="I12" s="232">
        <f t="shared" ref="I12:I18" si="5">E12*H12</f>
        <v>0</v>
      </c>
      <c r="J12" s="8">
        <f t="shared" si="3"/>
        <v>0</v>
      </c>
      <c r="K12" s="219"/>
      <c r="L12" s="208"/>
      <c r="M12" s="215"/>
    </row>
    <row r="13" spans="2:13" x14ac:dyDescent="0.25">
      <c r="B13" s="203" t="str">
        <f>Taula_Amort_Nova!C17</f>
        <v>Desbrossadora</v>
      </c>
      <c r="C13" s="12">
        <v>100</v>
      </c>
      <c r="D13" s="12">
        <v>9</v>
      </c>
      <c r="E13" s="506"/>
      <c r="F13" s="505"/>
      <c r="G13" s="226">
        <f t="shared" si="4"/>
        <v>0</v>
      </c>
      <c r="H13" s="12">
        <v>10</v>
      </c>
      <c r="I13" s="232">
        <f t="shared" si="5"/>
        <v>0</v>
      </c>
      <c r="J13" s="8">
        <f t="shared" si="3"/>
        <v>0</v>
      </c>
      <c r="K13" s="219"/>
      <c r="L13" s="208"/>
      <c r="M13" s="215"/>
    </row>
    <row r="14" spans="2:13" x14ac:dyDescent="0.25">
      <c r="B14" s="203" t="str">
        <f>Taula_Amort_Nova!C18</f>
        <v>Tallatanques</v>
      </c>
      <c r="C14" s="12">
        <v>100</v>
      </c>
      <c r="D14" s="12">
        <v>2</v>
      </c>
      <c r="E14" s="506"/>
      <c r="F14" s="505"/>
      <c r="G14" s="226">
        <f t="shared" si="4"/>
        <v>0</v>
      </c>
      <c r="H14" s="12">
        <v>4</v>
      </c>
      <c r="I14" s="232">
        <f t="shared" si="5"/>
        <v>0</v>
      </c>
      <c r="J14" s="8">
        <f t="shared" si="3"/>
        <v>0</v>
      </c>
      <c r="K14" s="219"/>
      <c r="L14" s="208"/>
    </row>
    <row r="15" spans="2:13" x14ac:dyDescent="0.25">
      <c r="B15" s="203" t="str">
        <f>Taula_Amort_Nova!C19</f>
        <v>Tallatanques telescopic</v>
      </c>
      <c r="C15" s="12">
        <v>100</v>
      </c>
      <c r="D15" s="12">
        <v>2</v>
      </c>
      <c r="E15" s="506"/>
      <c r="F15" s="505"/>
      <c r="G15" s="226">
        <f t="shared" si="4"/>
        <v>0</v>
      </c>
      <c r="H15" s="12">
        <v>1</v>
      </c>
      <c r="I15" s="232">
        <f t="shared" si="5"/>
        <v>0</v>
      </c>
      <c r="J15" s="8">
        <f t="shared" si="3"/>
        <v>0</v>
      </c>
      <c r="K15" s="219"/>
      <c r="L15" s="208"/>
    </row>
    <row r="16" spans="2:13" x14ac:dyDescent="0.25">
      <c r="B16" s="203" t="str">
        <f>Taula_Amort_Nova!C20</f>
        <v>Escarificador</v>
      </c>
      <c r="C16" s="12">
        <v>100</v>
      </c>
      <c r="D16" s="12">
        <v>3</v>
      </c>
      <c r="E16" s="506"/>
      <c r="F16" s="505"/>
      <c r="G16" s="226">
        <f t="shared" si="4"/>
        <v>0</v>
      </c>
      <c r="H16" s="12">
        <v>1</v>
      </c>
      <c r="I16" s="232">
        <f t="shared" si="5"/>
        <v>0</v>
      </c>
      <c r="J16" s="8">
        <f t="shared" si="3"/>
        <v>0</v>
      </c>
      <c r="K16" s="219"/>
      <c r="L16" s="208"/>
    </row>
    <row r="17" spans="1:12" x14ac:dyDescent="0.25">
      <c r="B17" s="203" t="str">
        <f>Taula_Amort_Nova!C21</f>
        <v>Carretó polvoritzacio</v>
      </c>
      <c r="C17" s="19">
        <v>100</v>
      </c>
      <c r="D17" s="12">
        <v>2</v>
      </c>
      <c r="E17" s="506"/>
      <c r="F17" s="505"/>
      <c r="G17" s="226">
        <f t="shared" si="4"/>
        <v>0</v>
      </c>
      <c r="H17" s="12">
        <v>1</v>
      </c>
      <c r="I17" s="232">
        <f t="shared" si="5"/>
        <v>0</v>
      </c>
      <c r="J17" s="8">
        <f t="shared" si="3"/>
        <v>0</v>
      </c>
      <c r="K17" s="219"/>
      <c r="L17" s="208"/>
    </row>
    <row r="18" spans="1:12" x14ac:dyDescent="0.25">
      <c r="B18" s="203" t="str">
        <f>Taula_Amort_Nova!C22</f>
        <v>Motoaixada</v>
      </c>
      <c r="C18" s="12">
        <v>100</v>
      </c>
      <c r="D18" s="12">
        <v>2</v>
      </c>
      <c r="E18" s="506"/>
      <c r="F18" s="505"/>
      <c r="G18" s="226">
        <f t="shared" si="4"/>
        <v>0</v>
      </c>
      <c r="H18" s="12">
        <v>1</v>
      </c>
      <c r="I18" s="232">
        <f t="shared" si="5"/>
        <v>0</v>
      </c>
      <c r="J18" s="8">
        <f t="shared" si="3"/>
        <v>0</v>
      </c>
      <c r="K18" s="219"/>
      <c r="L18" s="208"/>
    </row>
    <row r="19" spans="1:12" x14ac:dyDescent="0.25">
      <c r="B19" s="13"/>
      <c r="C19" s="15"/>
      <c r="D19" s="13"/>
      <c r="E19" s="13"/>
      <c r="F19" s="13"/>
      <c r="G19" s="14"/>
      <c r="H19" s="15"/>
      <c r="I19" s="205">
        <f>SUM(I11:I18)</f>
        <v>0</v>
      </c>
      <c r="J19" s="205">
        <f>SUM(J11:J18)</f>
        <v>0</v>
      </c>
      <c r="L19" s="209"/>
    </row>
    <row r="20" spans="1:12" x14ac:dyDescent="0.25">
      <c r="B20" s="13"/>
      <c r="C20" s="15"/>
      <c r="D20" s="13"/>
      <c r="E20" s="13"/>
      <c r="F20" s="13"/>
      <c r="G20" s="14"/>
      <c r="H20" s="15"/>
      <c r="I20" s="15"/>
      <c r="J20" s="15"/>
      <c r="K20" s="14"/>
      <c r="L20" s="14"/>
    </row>
    <row r="21" spans="1:12" ht="30" x14ac:dyDescent="0.25">
      <c r="B21" s="6" t="s">
        <v>175</v>
      </c>
      <c r="C21" s="7"/>
      <c r="D21" s="7" t="s">
        <v>177</v>
      </c>
      <c r="E21" s="7" t="s">
        <v>201</v>
      </c>
      <c r="F21" s="7" t="s">
        <v>1</v>
      </c>
      <c r="G21" s="7" t="s">
        <v>200</v>
      </c>
      <c r="H21" s="7" t="s">
        <v>33</v>
      </c>
      <c r="I21" s="595" t="s">
        <v>199</v>
      </c>
      <c r="J21" s="596"/>
      <c r="K21" s="597" t="s">
        <v>450</v>
      </c>
      <c r="L21" s="598"/>
    </row>
    <row r="22" spans="1:12" x14ac:dyDescent="0.25">
      <c r="B22" s="203" t="str">
        <f>Taula_Amort_Nova!C23</f>
        <v>Tisores poda</v>
      </c>
      <c r="C22" s="12">
        <v>100</v>
      </c>
      <c r="D22" s="12">
        <v>5</v>
      </c>
      <c r="E22" s="506"/>
      <c r="F22" s="505"/>
      <c r="G22" s="226">
        <f>E22*1.21</f>
        <v>0</v>
      </c>
      <c r="H22" s="16">
        <v>4</v>
      </c>
      <c r="I22" s="37">
        <f>E22*H22</f>
        <v>0</v>
      </c>
      <c r="J22" s="211"/>
      <c r="K22" s="24">
        <f>G22*H22</f>
        <v>0</v>
      </c>
      <c r="L22" s="216"/>
    </row>
    <row r="23" spans="1:12" x14ac:dyDescent="0.25">
      <c r="B23" s="203" t="str">
        <f>Taula_Amort_Nova!C24</f>
        <v>Pertiga tisores</v>
      </c>
      <c r="C23" s="12">
        <f>100/2</f>
        <v>50</v>
      </c>
      <c r="D23" s="19" t="s">
        <v>181</v>
      </c>
      <c r="E23" s="506"/>
      <c r="F23" s="505"/>
      <c r="G23" s="226">
        <f t="shared" ref="G23:G37" si="6">E23*1.21</f>
        <v>0</v>
      </c>
      <c r="H23" s="16">
        <v>2</v>
      </c>
      <c r="I23" s="232">
        <f t="shared" ref="I23:I33" si="7">E23*H23</f>
        <v>0</v>
      </c>
      <c r="J23" s="211"/>
      <c r="K23" s="8">
        <f t="shared" ref="K23:K37" si="8">G23*H23</f>
        <v>0</v>
      </c>
      <c r="L23" s="216"/>
    </row>
    <row r="24" spans="1:12" x14ac:dyDescent="0.25">
      <c r="B24" s="203" t="str">
        <f>Taula_Amort_Nova!C25</f>
        <v>Motoserra</v>
      </c>
      <c r="C24" s="12">
        <f>100/2</f>
        <v>50</v>
      </c>
      <c r="D24" s="19" t="s">
        <v>181</v>
      </c>
      <c r="E24" s="506"/>
      <c r="F24" s="505"/>
      <c r="G24" s="226">
        <f t="shared" si="6"/>
        <v>0</v>
      </c>
      <c r="H24" s="16">
        <v>4</v>
      </c>
      <c r="I24" s="232">
        <f t="shared" si="7"/>
        <v>0</v>
      </c>
      <c r="J24" s="211"/>
      <c r="K24" s="8">
        <f t="shared" si="8"/>
        <v>0</v>
      </c>
      <c r="L24" s="216"/>
    </row>
    <row r="25" spans="1:12" x14ac:dyDescent="0.25">
      <c r="B25" s="203" t="str">
        <f>Taula_Amort_Nova!C26</f>
        <v>Tallatanques</v>
      </c>
      <c r="C25" s="19">
        <v>100</v>
      </c>
      <c r="D25" s="12">
        <v>2</v>
      </c>
      <c r="E25" s="506"/>
      <c r="F25" s="505"/>
      <c r="G25" s="226">
        <f t="shared" si="6"/>
        <v>0</v>
      </c>
      <c r="H25" s="16">
        <v>2</v>
      </c>
      <c r="I25" s="232">
        <f t="shared" si="7"/>
        <v>0</v>
      </c>
      <c r="J25" s="211"/>
      <c r="K25" s="8">
        <f t="shared" si="8"/>
        <v>0</v>
      </c>
      <c r="L25" s="216"/>
    </row>
    <row r="26" spans="1:12" ht="15.75" thickBot="1" x14ac:dyDescent="0.3">
      <c r="B26" s="214" t="str">
        <f>Taula_Amort_Nova!C27</f>
        <v>Bufadors</v>
      </c>
      <c r="C26" s="20">
        <v>100</v>
      </c>
      <c r="D26" s="20">
        <v>1</v>
      </c>
      <c r="E26" s="507"/>
      <c r="F26" s="540"/>
      <c r="G26" s="227">
        <f t="shared" si="6"/>
        <v>0</v>
      </c>
      <c r="H26" s="22">
        <v>3</v>
      </c>
      <c r="I26" s="201">
        <f t="shared" si="7"/>
        <v>0</v>
      </c>
      <c r="J26" s="211"/>
      <c r="K26" s="21">
        <f t="shared" si="8"/>
        <v>0</v>
      </c>
      <c r="L26" s="216"/>
    </row>
    <row r="27" spans="1:12" x14ac:dyDescent="0.25">
      <c r="A27" s="592" t="s">
        <v>447</v>
      </c>
      <c r="B27" s="222" t="str">
        <f>Taula_Amort_Nova!C28</f>
        <v>Bateria</v>
      </c>
      <c r="C27" s="582">
        <f>100/3</f>
        <v>33.333333333333336</v>
      </c>
      <c r="D27" s="29" t="s">
        <v>198</v>
      </c>
      <c r="E27" s="508"/>
      <c r="F27" s="542"/>
      <c r="G27" s="228">
        <f t="shared" si="6"/>
        <v>0</v>
      </c>
      <c r="H27" s="27">
        <v>18</v>
      </c>
      <c r="I27" s="231">
        <f t="shared" si="7"/>
        <v>0</v>
      </c>
      <c r="J27" s="586">
        <f>I27+I28+I29+I30+I31+I32+I33</f>
        <v>0</v>
      </c>
      <c r="K27" s="26">
        <f t="shared" si="8"/>
        <v>0</v>
      </c>
      <c r="L27" s="589">
        <f>K27+K28+K29+K30+K31+K32+K33</f>
        <v>0</v>
      </c>
    </row>
    <row r="28" spans="1:12" x14ac:dyDescent="0.25">
      <c r="A28" s="593"/>
      <c r="B28" s="203" t="str">
        <f>Taula_Amort_Nova!C29</f>
        <v>Bolsa bateries</v>
      </c>
      <c r="C28" s="583"/>
      <c r="D28" s="30" t="s">
        <v>198</v>
      </c>
      <c r="E28" s="506"/>
      <c r="F28" s="505"/>
      <c r="G28" s="226">
        <f t="shared" si="6"/>
        <v>0</v>
      </c>
      <c r="H28" s="16">
        <v>3</v>
      </c>
      <c r="I28" s="232">
        <f t="shared" si="7"/>
        <v>0</v>
      </c>
      <c r="J28" s="587"/>
      <c r="K28" s="8">
        <f t="shared" si="8"/>
        <v>0</v>
      </c>
      <c r="L28" s="590"/>
    </row>
    <row r="29" spans="1:12" x14ac:dyDescent="0.25">
      <c r="A29" s="593"/>
      <c r="B29" s="203" t="str">
        <f>Taula_Amort_Nova!C30</f>
        <v>Bateria</v>
      </c>
      <c r="C29" s="583"/>
      <c r="D29" s="30" t="s">
        <v>198</v>
      </c>
      <c r="E29" s="506"/>
      <c r="F29" s="505"/>
      <c r="G29" s="226">
        <f t="shared" si="6"/>
        <v>0</v>
      </c>
      <c r="H29" s="16">
        <v>1</v>
      </c>
      <c r="I29" s="232">
        <f t="shared" si="7"/>
        <v>0</v>
      </c>
      <c r="J29" s="587"/>
      <c r="K29" s="8">
        <f t="shared" si="8"/>
        <v>0</v>
      </c>
      <c r="L29" s="590"/>
    </row>
    <row r="30" spans="1:12" x14ac:dyDescent="0.25">
      <c r="A30" s="593"/>
      <c r="B30" s="203" t="str">
        <f>Taula_Amort_Nova!C31</f>
        <v>Cable Connexio Bateries</v>
      </c>
      <c r="C30" s="583"/>
      <c r="D30" s="30" t="s">
        <v>198</v>
      </c>
      <c r="E30" s="506"/>
      <c r="F30" s="505"/>
      <c r="G30" s="226">
        <f t="shared" si="6"/>
        <v>0</v>
      </c>
      <c r="H30" s="16">
        <v>3</v>
      </c>
      <c r="I30" s="232">
        <f t="shared" si="7"/>
        <v>0</v>
      </c>
      <c r="J30" s="587"/>
      <c r="K30" s="8">
        <f t="shared" si="8"/>
        <v>0</v>
      </c>
      <c r="L30" s="590"/>
    </row>
    <row r="31" spans="1:12" x14ac:dyDescent="0.25">
      <c r="A31" s="593"/>
      <c r="B31" s="203" t="str">
        <f>Taula_Amort_Nova!C32</f>
        <v>Carregador</v>
      </c>
      <c r="C31" s="583"/>
      <c r="D31" s="30" t="s">
        <v>198</v>
      </c>
      <c r="E31" s="506"/>
      <c r="F31" s="505"/>
      <c r="G31" s="226">
        <f t="shared" si="6"/>
        <v>0</v>
      </c>
      <c r="H31" s="16">
        <v>10</v>
      </c>
      <c r="I31" s="232">
        <f t="shared" si="7"/>
        <v>0</v>
      </c>
      <c r="J31" s="587"/>
      <c r="K31" s="8">
        <f t="shared" si="8"/>
        <v>0</v>
      </c>
      <c r="L31" s="590"/>
    </row>
    <row r="32" spans="1:12" x14ac:dyDescent="0.25">
      <c r="A32" s="593"/>
      <c r="B32" s="203" t="str">
        <f>Taula_Amort_Nova!C33</f>
        <v>Cinturo Bateries Arnes</v>
      </c>
      <c r="C32" s="583"/>
      <c r="D32" s="30" t="s">
        <v>198</v>
      </c>
      <c r="E32" s="506"/>
      <c r="F32" s="505"/>
      <c r="G32" s="226">
        <f t="shared" si="6"/>
        <v>0</v>
      </c>
      <c r="H32" s="16">
        <v>3</v>
      </c>
      <c r="I32" s="232">
        <f t="shared" si="7"/>
        <v>0</v>
      </c>
      <c r="J32" s="587"/>
      <c r="K32" s="8">
        <f t="shared" si="8"/>
        <v>0</v>
      </c>
      <c r="L32" s="590"/>
    </row>
    <row r="33" spans="1:13" ht="15.75" thickBot="1" x14ac:dyDescent="0.3">
      <c r="A33" s="594"/>
      <c r="B33" s="223" t="str">
        <f>Taula_Amort_Nova!C34</f>
        <v>Maleti bateries</v>
      </c>
      <c r="C33" s="584"/>
      <c r="D33" s="31" t="s">
        <v>198</v>
      </c>
      <c r="E33" s="509"/>
      <c r="F33" s="543"/>
      <c r="G33" s="229">
        <f t="shared" si="6"/>
        <v>0</v>
      </c>
      <c r="H33" s="28">
        <v>4</v>
      </c>
      <c r="I33" s="233">
        <f t="shared" si="7"/>
        <v>0</v>
      </c>
      <c r="J33" s="588"/>
      <c r="K33" s="234">
        <f t="shared" si="8"/>
        <v>0</v>
      </c>
      <c r="L33" s="591"/>
    </row>
    <row r="34" spans="1:13" x14ac:dyDescent="0.25">
      <c r="B34" s="204" t="str">
        <f>Taula_Amort_Nova!C35</f>
        <v>Segadora elèctrica</v>
      </c>
      <c r="C34" s="23">
        <v>100</v>
      </c>
      <c r="D34" s="23">
        <v>3</v>
      </c>
      <c r="E34" s="510"/>
      <c r="F34" s="541"/>
      <c r="G34" s="230">
        <f t="shared" si="6"/>
        <v>0</v>
      </c>
      <c r="H34" s="25">
        <v>2</v>
      </c>
      <c r="I34" s="37">
        <f t="shared" ref="I34:I37" si="9">E34*H34</f>
        <v>0</v>
      </c>
      <c r="J34" s="211"/>
      <c r="K34" s="24">
        <f t="shared" si="8"/>
        <v>0</v>
      </c>
      <c r="L34" s="216"/>
    </row>
    <row r="35" spans="1:13" x14ac:dyDescent="0.25">
      <c r="B35" s="203" t="str">
        <f>Taula_Amort_Nova!C36</f>
        <v>Bateria 9ah</v>
      </c>
      <c r="C35" s="12">
        <v>100</v>
      </c>
      <c r="D35" s="32">
        <v>3</v>
      </c>
      <c r="E35" s="510"/>
      <c r="F35" s="505"/>
      <c r="G35" s="226">
        <f t="shared" si="6"/>
        <v>0</v>
      </c>
      <c r="H35" s="16">
        <v>2</v>
      </c>
      <c r="I35" s="232">
        <f t="shared" si="9"/>
        <v>0</v>
      </c>
      <c r="J35" s="211"/>
      <c r="K35" s="8">
        <f t="shared" si="8"/>
        <v>0</v>
      </c>
      <c r="L35" s="216"/>
    </row>
    <row r="36" spans="1:13" x14ac:dyDescent="0.25">
      <c r="B36" s="203" t="str">
        <f>Taula_Amort_Nova!C37</f>
        <v>Bateria 6ah</v>
      </c>
      <c r="C36" s="12">
        <v>100</v>
      </c>
      <c r="D36" s="32">
        <v>3</v>
      </c>
      <c r="E36" s="510"/>
      <c r="F36" s="505"/>
      <c r="G36" s="226">
        <f t="shared" si="6"/>
        <v>0</v>
      </c>
      <c r="H36" s="16">
        <v>2</v>
      </c>
      <c r="I36" s="232">
        <f t="shared" si="9"/>
        <v>0</v>
      </c>
      <c r="J36" s="211"/>
      <c r="K36" s="8">
        <f t="shared" si="8"/>
        <v>0</v>
      </c>
      <c r="L36" s="216"/>
    </row>
    <row r="37" spans="1:13" x14ac:dyDescent="0.25">
      <c r="B37" s="203" t="str">
        <f>Taula_Amort_Nova!C38</f>
        <v>Carregador</v>
      </c>
      <c r="C37" s="12">
        <v>100</v>
      </c>
      <c r="D37" s="32">
        <v>3</v>
      </c>
      <c r="E37" s="510"/>
      <c r="F37" s="505"/>
      <c r="G37" s="226">
        <f t="shared" si="6"/>
        <v>0</v>
      </c>
      <c r="H37" s="16">
        <v>2</v>
      </c>
      <c r="I37" s="232">
        <f t="shared" si="9"/>
        <v>0</v>
      </c>
      <c r="J37" s="211"/>
      <c r="K37" s="8">
        <f t="shared" si="8"/>
        <v>0</v>
      </c>
      <c r="L37" s="216"/>
    </row>
    <row r="38" spans="1:13" x14ac:dyDescent="0.25">
      <c r="I38" s="206">
        <f>SUM(I22:I37)</f>
        <v>0</v>
      </c>
      <c r="J38" s="212"/>
      <c r="K38" s="206">
        <f>SUM(K22:K37)</f>
        <v>0</v>
      </c>
      <c r="L38" s="217"/>
    </row>
    <row r="39" spans="1:13" x14ac:dyDescent="0.25">
      <c r="G39" s="225"/>
      <c r="L39" s="215"/>
    </row>
    <row r="40" spans="1:13" x14ac:dyDescent="0.25">
      <c r="H40" s="4" t="s">
        <v>176</v>
      </c>
      <c r="I40" s="39">
        <f>I38+I19</f>
        <v>0</v>
      </c>
      <c r="J40" s="221"/>
      <c r="K40" s="39">
        <f>J19+K38</f>
        <v>0</v>
      </c>
      <c r="L40" s="213"/>
    </row>
    <row r="42" spans="1:13" ht="30" x14ac:dyDescent="0.25">
      <c r="B42" s="6" t="s">
        <v>451</v>
      </c>
      <c r="C42" s="7"/>
      <c r="D42" s="7" t="s">
        <v>177</v>
      </c>
      <c r="E42" s="7" t="s">
        <v>201</v>
      </c>
      <c r="F42" s="7" t="s">
        <v>1</v>
      </c>
      <c r="G42" s="7" t="s">
        <v>200</v>
      </c>
      <c r="H42" s="7" t="s">
        <v>33</v>
      </c>
      <c r="I42" s="7" t="s">
        <v>199</v>
      </c>
      <c r="J42" s="7" t="s">
        <v>450</v>
      </c>
      <c r="K42" s="207"/>
      <c r="L42" s="207"/>
      <c r="M42" s="215"/>
    </row>
    <row r="43" spans="1:13" x14ac:dyDescent="0.25">
      <c r="B43" s="534" t="str">
        <f>Taula_Amort_Nova!C39</f>
        <v>Inf. Embarcada: Sistema comunicació</v>
      </c>
      <c r="C43" s="12">
        <v>100</v>
      </c>
      <c r="D43" s="12">
        <v>11</v>
      </c>
      <c r="E43" s="506"/>
      <c r="F43" s="505"/>
      <c r="G43" s="226">
        <f>E43*1.21</f>
        <v>0</v>
      </c>
      <c r="H43" s="12">
        <v>1</v>
      </c>
      <c r="I43" s="525">
        <f>E43*H43</f>
        <v>0</v>
      </c>
      <c r="J43" s="8">
        <f t="shared" ref="J43" si="10">G43*H43</f>
        <v>0</v>
      </c>
      <c r="K43" s="219"/>
      <c r="L43" s="208"/>
      <c r="M43" s="215"/>
    </row>
    <row r="44" spans="1:13" x14ac:dyDescent="0.25">
      <c r="B44" s="13"/>
      <c r="C44" s="15"/>
      <c r="D44" s="13"/>
      <c r="E44" s="13"/>
      <c r="F44" s="13"/>
      <c r="G44" s="14"/>
      <c r="H44" s="15"/>
      <c r="I44" s="220">
        <f>SUM(I43:I43)</f>
        <v>0</v>
      </c>
      <c r="J44" s="220">
        <f>SUM(J43:J43)</f>
        <v>0</v>
      </c>
      <c r="L44" s="209"/>
    </row>
  </sheetData>
  <sheetProtection password="CC3D" sheet="1" objects="1" scenarios="1" selectLockedCells="1"/>
  <mergeCells count="7">
    <mergeCell ref="C27:C33"/>
    <mergeCell ref="B1:M1"/>
    <mergeCell ref="J27:J33"/>
    <mergeCell ref="L27:L33"/>
    <mergeCell ref="A27:A33"/>
    <mergeCell ref="I21:J21"/>
    <mergeCell ref="K21:L21"/>
  </mergeCells>
  <pageMargins left="0.70866141732283472" right="0.59" top="0.53" bottom="0.74803149606299213" header="0.31496062992125984" footer="0.31496062992125984"/>
  <pageSetup paperSize="8" scale="92" orientation="landscape" r:id="rId1"/>
  <ignoredErrors>
    <ignoredError sqref="D27:D33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C23"/>
  <sheetViews>
    <sheetView workbookViewId="0">
      <selection activeCell="C5" sqref="C5"/>
    </sheetView>
  </sheetViews>
  <sheetFormatPr defaultColWidth="11.42578125" defaultRowHeight="15" x14ac:dyDescent="0.25"/>
  <cols>
    <col min="1" max="1" width="11.42578125" style="40" customWidth="1"/>
    <col min="2" max="2" width="11.42578125" style="40"/>
    <col min="3" max="3" width="95.5703125" style="40" customWidth="1"/>
    <col min="4" max="16384" width="11.42578125" style="40"/>
  </cols>
  <sheetData>
    <row r="1" spans="1:3" ht="49.5" customHeight="1" x14ac:dyDescent="0.25">
      <c r="A1" s="599" t="s">
        <v>454</v>
      </c>
      <c r="B1" s="600"/>
      <c r="C1" s="600"/>
    </row>
    <row r="2" spans="1:3" ht="31.5" customHeight="1" x14ac:dyDescent="0.25">
      <c r="A2" s="512"/>
      <c r="B2" s="513"/>
      <c r="C2" s="513"/>
    </row>
    <row r="3" spans="1:3" ht="66.75" customHeight="1" x14ac:dyDescent="0.25">
      <c r="A3" s="601" t="s">
        <v>455</v>
      </c>
      <c r="B3" s="601"/>
      <c r="C3" s="601"/>
    </row>
    <row r="4" spans="1:3" ht="25.5" customHeight="1" x14ac:dyDescent="0.25">
      <c r="A4" s="514"/>
      <c r="B4" s="514"/>
      <c r="C4" s="514"/>
    </row>
    <row r="5" spans="1:3" ht="25.5" customHeight="1" x14ac:dyDescent="0.25">
      <c r="A5" s="517" t="s">
        <v>452</v>
      </c>
      <c r="B5" s="518"/>
      <c r="C5" s="519"/>
    </row>
    <row r="6" spans="1:3" x14ac:dyDescent="0.25">
      <c r="A6" s="518"/>
      <c r="B6" s="518"/>
      <c r="C6" s="518"/>
    </row>
    <row r="7" spans="1:3" ht="25.5" customHeight="1" x14ac:dyDescent="0.25">
      <c r="A7" s="517" t="s">
        <v>453</v>
      </c>
      <c r="B7" s="518"/>
      <c r="C7" s="519"/>
    </row>
    <row r="10" spans="1:3" hidden="1" x14ac:dyDescent="0.25"/>
    <row r="11" spans="1:3" hidden="1" x14ac:dyDescent="0.25">
      <c r="A11" s="515" t="s">
        <v>452</v>
      </c>
    </row>
    <row r="12" spans="1:3" hidden="1" x14ac:dyDescent="0.25">
      <c r="B12" s="511"/>
      <c r="C12" s="511" t="s">
        <v>456</v>
      </c>
    </row>
    <row r="13" spans="1:3" hidden="1" x14ac:dyDescent="0.25">
      <c r="B13" s="511"/>
      <c r="C13" s="516" t="s">
        <v>457</v>
      </c>
    </row>
    <row r="14" spans="1:3" hidden="1" x14ac:dyDescent="0.25">
      <c r="B14" s="511"/>
      <c r="C14" s="516" t="s">
        <v>462</v>
      </c>
    </row>
    <row r="15" spans="1:3" hidden="1" x14ac:dyDescent="0.25">
      <c r="B15" s="511"/>
      <c r="C15" s="516" t="s">
        <v>458</v>
      </c>
    </row>
    <row r="16" spans="1:3" hidden="1" x14ac:dyDescent="0.25"/>
    <row r="17" spans="1:3" hidden="1" x14ac:dyDescent="0.25"/>
    <row r="18" spans="1:3" hidden="1" x14ac:dyDescent="0.25">
      <c r="A18" s="515" t="s">
        <v>453</v>
      </c>
    </row>
    <row r="19" spans="1:3" hidden="1" x14ac:dyDescent="0.25">
      <c r="B19" s="511"/>
      <c r="C19" s="516" t="s">
        <v>459</v>
      </c>
    </row>
    <row r="20" spans="1:3" hidden="1" x14ac:dyDescent="0.25">
      <c r="B20" s="511"/>
      <c r="C20" s="516" t="s">
        <v>460</v>
      </c>
    </row>
    <row r="21" spans="1:3" hidden="1" x14ac:dyDescent="0.25">
      <c r="B21" s="511"/>
      <c r="C21" s="516" t="s">
        <v>461</v>
      </c>
    </row>
    <row r="22" spans="1:3" hidden="1" x14ac:dyDescent="0.25">
      <c r="B22" s="511"/>
      <c r="C22" s="516" t="s">
        <v>463</v>
      </c>
    </row>
    <row r="23" spans="1:3" hidden="1" x14ac:dyDescent="0.25"/>
  </sheetData>
  <sheetProtection password="CC3D" sheet="1" objects="1" scenarios="1" selectLockedCells="1"/>
  <mergeCells count="2">
    <mergeCell ref="A1:C1"/>
    <mergeCell ref="A3:C3"/>
  </mergeCells>
  <dataValidations count="2">
    <dataValidation type="list" allowBlank="1" showInputMessage="1" showErrorMessage="1" sqref="C5" xr:uid="{00000000-0002-0000-0600-000000000000}">
      <formula1>$C$12:$C$15</formula1>
    </dataValidation>
    <dataValidation type="list" allowBlank="1" showInputMessage="1" showErrorMessage="1" sqref="C7" xr:uid="{00000000-0002-0000-0600-000001000000}">
      <formula1>$C$19:$C$22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5</vt:i4>
      </vt:variant>
    </vt:vector>
  </HeadingPairs>
  <TitlesOfParts>
    <vt:vector size="12" baseType="lpstr">
      <vt:lpstr>Cost Anual</vt:lpstr>
      <vt:lpstr>Cost Parcial</vt:lpstr>
      <vt:lpstr>Maq Amort</vt:lpstr>
      <vt:lpstr>Taula_Amort_Actual</vt:lpstr>
      <vt:lpstr>Taula_Amort_Nova</vt:lpstr>
      <vt:lpstr>Maq Nova</vt:lpstr>
      <vt:lpstr>% persones discapacitat</vt:lpstr>
      <vt:lpstr>'Cost Anual'!Àrea_d'impressió</vt:lpstr>
      <vt:lpstr>'Cost Parcial'!Àrea_d'impressió</vt:lpstr>
      <vt:lpstr>'Maq Nova'!Àrea_d'impressió</vt:lpstr>
      <vt:lpstr>Taula_Amort_Actual!Àrea_d'impressió</vt:lpstr>
      <vt:lpstr>Taula_Amort_Nova!Àrea_d'impressió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Oliete</dc:creator>
  <cp:lastModifiedBy>HORTELANO GIL, Laura</cp:lastModifiedBy>
  <cp:lastPrinted>2021-07-20T09:54:21Z</cp:lastPrinted>
  <dcterms:created xsi:type="dcterms:W3CDTF">2015-03-23T12:13:04Z</dcterms:created>
  <dcterms:modified xsi:type="dcterms:W3CDTF">2021-11-18T07:58:00Z</dcterms:modified>
</cp:coreProperties>
</file>