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ADMINISTRACIO\Administracio\EXPEDIENTS\EXPED2019\2019-168 (PROPOSTA D'APROVACIÓ DE L'EXPEDIENT DE CONTRACTACIÓ D'ÀPATS A DOMICILI)\DOCUMENTACIÓ PERFIL\"/>
    </mc:Choice>
  </mc:AlternateContent>
  <bookViews>
    <workbookView xWindow="-105" yWindow="-105" windowWidth="23250" windowHeight="12570"/>
  </bookViews>
  <sheets>
    <sheet name="RESUM COST UNITARI OPCIÓ 1" sheetId="7" r:id="rId1"/>
    <sheet name="RESUM COST UNITARI OPCIÓ 2" sheetId="9" state="hidden" r:id="rId2"/>
    <sheet name="RESUM COST UNITARI OPCIÓ 3" sheetId="10" state="hidden" r:id="rId3"/>
    <sheet name="MÀ OBRA-LOGÍSTICA-GESTIÓ-DIETIS" sheetId="8" r:id="rId4"/>
    <sheet name="PROPOSTA MENÚ SETMANAL" sheetId="1" r:id="rId5"/>
    <sheet name="MERCABARNA - PREU HORTALISSES" sheetId="2" r:id="rId6"/>
    <sheet name="MERCABARNA - PREU FRUITES" sheetId="3" r:id="rId7"/>
    <sheet name="MERCABARNA - PREU PEIX FRESC" sheetId="4" r:id="rId8"/>
    <sheet name="MERCABARNA - PREU PEIX CONGELAT" sheetId="5" r:id="rId9"/>
    <sheet name="MERCABARNA - PREU CARN" sheetId="6" r:id="rId10"/>
  </sheets>
  <externalReferences>
    <externalReference r:id="rId11"/>
  </externalReferences>
  <definedNames>
    <definedName name="_xlnm.Print_Area" localSheetId="3">'MÀ OBRA-LOGÍSTICA-GESTIÓ-DIETIS'!$A$1:$K$49</definedName>
    <definedName name="_xlnm.Print_Area" localSheetId="4">'PROPOSTA MENÚ SETMANAL'!$A$1:$H$29</definedName>
    <definedName name="_xlnm.Print_Area" localSheetId="0">'RESUM COST UNITARI OPCIÓ 1'!$A$1:$B$17</definedName>
    <definedName name="_xlnm.Print_Area" localSheetId="1">'RESUM COST UNITARI OPCIÓ 2'!$A$1:$B$14</definedName>
    <definedName name="_xlnm.Print_Area" localSheetId="2">'RESUM COST UNITARI OPCIÓ 3'!$A$1:$B$5</definedName>
    <definedName name="salaris">[1]conveni!$A$6:$F$41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6" i="9" l="1"/>
  <c r="B3" i="10"/>
  <c r="B13" i="9"/>
  <c r="B12" i="9"/>
  <c r="B11" i="9"/>
  <c r="B10" i="9"/>
  <c r="B9" i="9"/>
  <c r="B7" i="9"/>
  <c r="B8" i="9"/>
  <c r="B4" i="9"/>
  <c r="B3" i="9"/>
  <c r="B5" i="9"/>
  <c r="C49" i="8"/>
  <c r="D49" i="8" s="1"/>
  <c r="E49" i="8" l="1"/>
  <c r="B9" i="7"/>
  <c r="G49" i="8" l="1"/>
  <c r="I49" i="8" s="1"/>
  <c r="J49" i="8" s="1"/>
  <c r="K49" i="8" s="1"/>
  <c r="E18" i="8" s="1"/>
  <c r="F18" i="8" s="1"/>
  <c r="F19" i="8" s="1"/>
  <c r="B7" i="7" s="1"/>
  <c r="F49" i="8"/>
  <c r="B5" i="10"/>
  <c r="B14" i="9"/>
  <c r="C43" i="8"/>
  <c r="D43" i="8" s="1"/>
  <c r="C40" i="8"/>
  <c r="D40" i="8" s="1"/>
  <c r="E43" i="8" l="1"/>
  <c r="E40" i="8"/>
  <c r="F43" i="8" l="1"/>
  <c r="G43" i="8"/>
  <c r="I43" i="8" s="1"/>
  <c r="J43" i="8" s="1"/>
  <c r="K43" i="8" s="1"/>
  <c r="E16" i="8" s="1"/>
  <c r="F16" i="8" s="1"/>
  <c r="F40" i="8"/>
  <c r="G40" i="8"/>
  <c r="I40" i="8" s="1"/>
  <c r="J40" i="8" s="1"/>
  <c r="K40" i="8" s="1"/>
  <c r="E15" i="8" s="1"/>
  <c r="F15" i="8" s="1"/>
  <c r="F17" i="8" l="1"/>
  <c r="C34" i="8"/>
  <c r="D34" i="8" s="1"/>
  <c r="C29" i="8"/>
  <c r="D29" i="8" s="1"/>
  <c r="C26" i="8"/>
  <c r="D26" i="8" s="1"/>
  <c r="C23" i="8"/>
  <c r="D23" i="8" s="1"/>
  <c r="D18" i="1"/>
  <c r="D6" i="1"/>
  <c r="D8" i="1"/>
  <c r="D5" i="1"/>
  <c r="C7" i="1"/>
  <c r="D7" i="1" s="1"/>
  <c r="G63" i="6"/>
  <c r="F63" i="6"/>
  <c r="E63" i="6"/>
  <c r="D63" i="6"/>
  <c r="H63" i="6" s="1"/>
  <c r="C12" i="1" s="1"/>
  <c r="D12" i="1" s="1"/>
  <c r="D32" i="6"/>
  <c r="C76" i="5"/>
  <c r="C113" i="4"/>
  <c r="C13" i="1" s="1"/>
  <c r="D13" i="1" s="1"/>
  <c r="C70" i="3"/>
  <c r="C17" i="1" s="1"/>
  <c r="D17" i="1" s="1"/>
  <c r="C60" i="2"/>
  <c r="C9" i="1" s="1"/>
  <c r="D9" i="1" s="1"/>
  <c r="B6" i="7" l="1"/>
  <c r="C14" i="1"/>
  <c r="D14" i="1" s="1"/>
  <c r="H26" i="1"/>
  <c r="C26" i="1"/>
  <c r="B26" i="1"/>
  <c r="B27" i="1" s="1"/>
  <c r="B28" i="1" s="1"/>
  <c r="E26" i="1"/>
  <c r="G26" i="1"/>
  <c r="F26" i="1"/>
  <c r="D26" i="1"/>
  <c r="E23" i="8"/>
  <c r="E26" i="8"/>
  <c r="E34" i="8"/>
  <c r="E29" i="8"/>
  <c r="G34" i="8" l="1"/>
  <c r="I34" i="8" s="1"/>
  <c r="J34" i="8" s="1"/>
  <c r="K34" i="8" s="1"/>
  <c r="E13" i="8" s="1"/>
  <c r="F34" i="8"/>
  <c r="G29" i="8"/>
  <c r="I29" i="8" s="1"/>
  <c r="J29" i="8" s="1"/>
  <c r="K29" i="8" s="1"/>
  <c r="F29" i="8"/>
  <c r="G26" i="8"/>
  <c r="I26" i="8" s="1"/>
  <c r="J26" i="8" s="1"/>
  <c r="K26" i="8" s="1"/>
  <c r="E10" i="8" s="1"/>
  <c r="F10" i="8" s="1"/>
  <c r="F26" i="8"/>
  <c r="F23" i="8"/>
  <c r="G23" i="8" s="1"/>
  <c r="B29" i="1" l="1"/>
  <c r="B3" i="7"/>
  <c r="I23" i="8"/>
  <c r="J23" i="8" s="1"/>
  <c r="K23" i="8" s="1"/>
  <c r="E9" i="8" s="1"/>
  <c r="F9" i="8" s="1"/>
  <c r="E11" i="8"/>
  <c r="F11" i="8" s="1"/>
  <c r="F13" i="8"/>
  <c r="F14" i="8" s="1"/>
  <c r="B5" i="7" s="1"/>
  <c r="F12" i="8" l="1"/>
  <c r="B4" i="7" s="1"/>
  <c r="B8" i="7" s="1"/>
  <c r="B10" i="7" l="1"/>
  <c r="B12" i="7" l="1"/>
  <c r="B13" i="7" s="1"/>
  <c r="B14" i="7" l="1"/>
  <c r="B15" i="7" s="1"/>
  <c r="B16" i="7" s="1"/>
  <c r="B17" i="7" s="1"/>
</calcChain>
</file>

<file path=xl/comments1.xml><?xml version="1.0" encoding="utf-8"?>
<comments xmlns="http://schemas.openxmlformats.org/spreadsheetml/2006/main">
  <authors>
    <author>NA</author>
  </authors>
  <commentList>
    <comment ref="C8" authorId="0" shapeId="0">
      <text>
        <r>
          <rPr>
            <b/>
            <sz val="9"/>
            <color indexed="81"/>
            <rFont val="Tahoma"/>
            <family val="2"/>
          </rPr>
          <t>NA:</t>
        </r>
        <r>
          <rPr>
            <sz val="9"/>
            <color indexed="81"/>
            <rFont val="Tahoma"/>
            <family val="2"/>
          </rPr>
          <t xml:space="preserve">
ESTIMACIÓ DE TEMPS DIARI PER PRODUIR ELS MENÚS DIARIS NECESSARIS</t>
        </r>
      </text>
    </comment>
  </commentList>
</comments>
</file>

<file path=xl/sharedStrings.xml><?xml version="1.0" encoding="utf-8"?>
<sst xmlns="http://schemas.openxmlformats.org/spreadsheetml/2006/main" count="881" uniqueCount="469">
  <si>
    <t>DINAR</t>
  </si>
  <si>
    <t>PRIMERS PLATS</t>
  </si>
  <si>
    <t>4 DIES D'HIDRATS DE CARBÓ (ARROS, LLEGUMS, PASTA, PATATES) COM A PLAT PRINCIPAL</t>
  </si>
  <si>
    <t>3-4 DIES DE VERDURA COM A PLAT PRINCIPAL</t>
  </si>
  <si>
    <t>SEGONS PLATS</t>
  </si>
  <si>
    <t>UNA AMANIDA VARIADA O ENTREMESOS</t>
  </si>
  <si>
    <t>POSTRES</t>
  </si>
  <si>
    <t>FRUITA</t>
  </si>
  <si>
    <t>EXEMPLE DE PLANTILLA DE MENÚ SETMANAL</t>
  </si>
  <si>
    <t>DINARS</t>
  </si>
  <si>
    <t>DILLUNS</t>
  </si>
  <si>
    <t>DIMARTS</t>
  </si>
  <si>
    <t>DIMECRES</t>
  </si>
  <si>
    <t>DIJOUS</t>
  </si>
  <si>
    <t>DIVENDRES</t>
  </si>
  <si>
    <t>DISSABTE</t>
  </si>
  <si>
    <t>DIUMENGE</t>
  </si>
  <si>
    <t>PRIMERS</t>
  </si>
  <si>
    <t>LLEGUMS AMB VERDURA</t>
  </si>
  <si>
    <t>CARN BLANCA AMB PATATA</t>
  </si>
  <si>
    <t>ARRÓS AMB VERDURA</t>
  </si>
  <si>
    <t>CARN BLANCA</t>
  </si>
  <si>
    <t>PASTA</t>
  </si>
  <si>
    <t>PEIX BLAU</t>
  </si>
  <si>
    <t>ARRÓS AMB CARN</t>
  </si>
  <si>
    <t>VERDURA</t>
  </si>
  <si>
    <t>PATATES AMB VERDURA</t>
  </si>
  <si>
    <t>CARNE VERMELLA</t>
  </si>
  <si>
    <t>PLAT TRADICIONAL (PAELLA, FIDEUÀ)</t>
  </si>
  <si>
    <t>GELAT</t>
  </si>
  <si>
    <t>SEGONS</t>
  </si>
  <si>
    <t xml:space="preserve">            LLEGUMS</t>
  </si>
  <si>
    <t xml:space="preserve">            ARRÒS</t>
  </si>
  <si>
    <t xml:space="preserve">            PASTA</t>
  </si>
  <si>
    <t xml:space="preserve">            PATATES</t>
  </si>
  <si>
    <t>150-200</t>
  </si>
  <si>
    <t>4 DIES DE CARN (1-2 DIES CARN VERMELLA, 2-3 DIES DE CARN BLANCA)</t>
  </si>
  <si>
    <t>90-120</t>
  </si>
  <si>
    <t>QUANTITAT
UNITÀRIA
GRAMS</t>
  </si>
  <si>
    <t>110-140</t>
  </si>
  <si>
    <t>130-150</t>
  </si>
  <si>
    <t>LÀCTICS O GELATS EN DIES FESTIUS, IOGURT</t>
  </si>
  <si>
    <t>COST
QUILO</t>
  </si>
  <si>
    <t>Producto: Frutas y Hortalizas &gt; HORTALIZAS</t>
  </si>
  <si>
    <t>Origen: Todas</t>
  </si>
  <si>
    <t>Período: 01-01-2019 / 31-12-2019</t>
  </si>
  <si>
    <t>Producto</t>
  </si>
  <si>
    <t>Total quilogramos origen período</t>
  </si>
  <si>
    <t>Precio Período</t>
  </si>
  <si>
    <t>Total Kilogramos Origen Total Acumulado 2018</t>
  </si>
  <si>
    <t>Precio Acumulados 2018</t>
  </si>
  <si>
    <t>Origen</t>
  </si>
  <si>
    <t>ACELGAS HORTALIZAS</t>
  </si>
  <si>
    <t>Todas</t>
  </si>
  <si>
    <t>AJOS SECOS HORTALIZAS</t>
  </si>
  <si>
    <t>AJOS TIERNOS HORTALIZAS</t>
  </si>
  <si>
    <t>ALCACHOFA HORTALIZAS</t>
  </si>
  <si>
    <t>APIOS HORTALIZAS</t>
  </si>
  <si>
    <t>BATATA  HORTALIZAS</t>
  </si>
  <si>
    <t>BERENJENA LARGA HORTALIZAS</t>
  </si>
  <si>
    <t>BERENJENA REDONDA HORTALIZAS</t>
  </si>
  <si>
    <t>BERROS HORTALIZAS</t>
  </si>
  <si>
    <t>BORRAJA HORTALIZAS</t>
  </si>
  <si>
    <t>BRÉCOL  HORTALIZAS</t>
  </si>
  <si>
    <t>BRÓCULI HORTALIZAS</t>
  </si>
  <si>
    <t>CALABACÍN  HORTALIZAS</t>
  </si>
  <si>
    <t>CALABAZA  HORTALIZAS</t>
  </si>
  <si>
    <t>CALÇOTS HORTALIZAS</t>
  </si>
  <si>
    <t>CARDOS HORTALIZAS</t>
  </si>
  <si>
    <t>CEBOLLA SECA HORTALIZAS</t>
  </si>
  <si>
    <t>CEBOLLA SECA FIGUERAS HORTALIZAS</t>
  </si>
  <si>
    <t>CEBOLLA TIERNA HORTALIZAS</t>
  </si>
  <si>
    <t>CHIRIVÍA HORTALIZAS</t>
  </si>
  <si>
    <t>COL BRUSELAS HORTALIZAS</t>
  </si>
  <si>
    <t>COLES  HORTALIZAS</t>
  </si>
  <si>
    <t>COLES CHINA HORTALIZAS</t>
  </si>
  <si>
    <t>COLES LOMBARDA HORTALIZAS</t>
  </si>
  <si>
    <t>COLIFLOR HORTALIZAS</t>
  </si>
  <si>
    <t>ENDÍBIAS HORTALIZAS</t>
  </si>
  <si>
    <t>ESCAROLA HORTALIZAS</t>
  </si>
  <si>
    <t>ESPÁRRAGO BLANCO HORTALIZAS</t>
  </si>
  <si>
    <t>ESPÁRRAGO VERDE HORTALIZAS</t>
  </si>
  <si>
    <t>ESPINACAS HORTALIZAS</t>
  </si>
  <si>
    <t>GUISANTE HORTALIZAS</t>
  </si>
  <si>
    <t>HABAS HORTALIZAS</t>
  </si>
  <si>
    <t>HINOJO HORTALIZAS</t>
  </si>
  <si>
    <t>JUDÍA BOBI HORTALIZAS</t>
  </si>
  <si>
    <t>JUDÍA FINA HORTALIZAS</t>
  </si>
  <si>
    <t>JUDÍA PERONA HORTALIZAS</t>
  </si>
  <si>
    <t>JUDÍAS SIN DETERMINAR HORTALIZAS</t>
  </si>
  <si>
    <t>LECHUGA ICEBERG HORTALIZAS</t>
  </si>
  <si>
    <t>LECHUGA LARGA HORTALIZAS</t>
  </si>
  <si>
    <t>LECHUGA SIN DETERMINAR HORTALIZAS</t>
  </si>
  <si>
    <t>NABO HORTALIZAS</t>
  </si>
  <si>
    <t>PATATA BLANCA CALIDAD MONA LISA HORTALIZAS</t>
  </si>
  <si>
    <t>PATATA ROJA HORTALIZAS</t>
  </si>
  <si>
    <t>PEPINO  HORTALIZAS</t>
  </si>
  <si>
    <t>PEREJIL HORTALIZAS</t>
  </si>
  <si>
    <t>PIMIENTO LAMUYO HORTALIZAS</t>
  </si>
  <si>
    <t>PIMIENTO ROJO HORTALIZAS</t>
  </si>
  <si>
    <t>PIMIENTO VERDE ITALIANO HORTALIZAS</t>
  </si>
  <si>
    <t>PUERROS HORTALIZAS</t>
  </si>
  <si>
    <t>RÁBANOS  HORTALIZAS</t>
  </si>
  <si>
    <t>REMOLACHA HORTALIZAS</t>
  </si>
  <si>
    <t>TOMATE MADURO  HORTALIZAS</t>
  </si>
  <si>
    <t>TOMATE VERDE  HORTALIZAS</t>
  </si>
  <si>
    <t>VERDURAS OTRAS HORTALIZAS</t>
  </si>
  <si>
    <t>ZANAHORIA  HORTALIZAS</t>
  </si>
  <si>
    <t>Producto: Frutas y Hortalizas &gt; FRUTAS</t>
  </si>
  <si>
    <t>AGUACATE FRUTAS</t>
  </si>
  <si>
    <t>ALBARICOQUES  FRUTAS</t>
  </si>
  <si>
    <t>ALMENDRAS FRUTAS</t>
  </si>
  <si>
    <t>AVELLANAS FRUTAS</t>
  </si>
  <si>
    <t>CAQUIS  FRUTAS</t>
  </si>
  <si>
    <t>CARAMBOLA FRUTAS</t>
  </si>
  <si>
    <t>CASTAÑAS FRUTAS</t>
  </si>
  <si>
    <t>CEREZAS  FRUTAS</t>
  </si>
  <si>
    <t>CHIRIMOIA FRUTAS</t>
  </si>
  <si>
    <t>CIRUELA  FRUTAS</t>
  </si>
  <si>
    <t>COCOS FRUTAS</t>
  </si>
  <si>
    <t>DÁTILES FRUTAS</t>
  </si>
  <si>
    <t>FEIJOA FRUTAS</t>
  </si>
  <si>
    <t>FRAMBUESA FRUTAS</t>
  </si>
  <si>
    <t>FRESA FRUTAS</t>
  </si>
  <si>
    <t>FRESÓN FRUTAS</t>
  </si>
  <si>
    <t>FRUTAS SIN DETERMINAR FRUTAS</t>
  </si>
  <si>
    <t>GRANADAS FRUTAS</t>
  </si>
  <si>
    <t>GROSELLA FRUTAS</t>
  </si>
  <si>
    <t>HIGO CHUMBO FRUTAS</t>
  </si>
  <si>
    <t>HIGOS  FRUTAS</t>
  </si>
  <si>
    <t>KIWIS  FRUTAS</t>
  </si>
  <si>
    <t>LICHIS FRUTAS</t>
  </si>
  <si>
    <t>LIMA FRUTAS</t>
  </si>
  <si>
    <t>LIMÓN FRUTAS</t>
  </si>
  <si>
    <t>MANDARINA CLEMENTINA FRUTAS</t>
  </si>
  <si>
    <t>MANDARINA SATSUMA  FRUTAS</t>
  </si>
  <si>
    <t>MANDARINAS SIN DETER. FRUTAS</t>
  </si>
  <si>
    <t>MANGOS FRUTAS</t>
  </si>
  <si>
    <t>MANZANA AMARILLA GOLDEN FRUTAS</t>
  </si>
  <si>
    <t>MANZANA BICOLOR  FRUTAS</t>
  </si>
  <si>
    <t>MANZANA ROJA FRUTAS</t>
  </si>
  <si>
    <t>MANZANA VERDE GRANNY SMITH FRUTAS</t>
  </si>
  <si>
    <t>MANZANAS SIN DETERMINAR FRUTAS</t>
  </si>
  <si>
    <t>MARACUYÁ FRUTAS</t>
  </si>
  <si>
    <t>MELOCOTÓN AMARILLO FRUTAS</t>
  </si>
  <si>
    <t>MELOCOTÓN ROJO P.BLANCA FRUTAS</t>
  </si>
  <si>
    <t>MELOCOTONES ROJOS P.AMARILLA FRUTAS</t>
  </si>
  <si>
    <t>MELÓN AMARILLO FRUTAS</t>
  </si>
  <si>
    <t>MELÓN GALIA FRUTAS</t>
  </si>
  <si>
    <t>MELÓN SIN DETERMINAR FRUTAS</t>
  </si>
  <si>
    <t>MELÓN VERDE PIEL DE SAPO FRUTAS</t>
  </si>
  <si>
    <t>MEMBRILLO FRUTAS</t>
  </si>
  <si>
    <t>MORA FRUTAS</t>
  </si>
  <si>
    <t>NARANJA  FRUTAS</t>
  </si>
  <si>
    <t>NASHIS FRUTAS</t>
  </si>
  <si>
    <t>NECTARINA PULPA AMARILLA FRUTAS</t>
  </si>
  <si>
    <t>NECTARINA PULPA BLANCA FRUTAS</t>
  </si>
  <si>
    <t>NÍSPERO FRUTAS</t>
  </si>
  <si>
    <t>NUECES FRUTAS</t>
  </si>
  <si>
    <t>PAPAYAS FRUTAS</t>
  </si>
  <si>
    <t>PERA BLANQUILLA FRUTAS</t>
  </si>
  <si>
    <t>PERA DE INVIERNO  FRUTAS</t>
  </si>
  <si>
    <t>PERA DE VERANO  FRUTAS</t>
  </si>
  <si>
    <t>PERA TEMPRANA  FRUTAS</t>
  </si>
  <si>
    <t>PIÑA TROPICAL FRUTAS</t>
  </si>
  <si>
    <t>PITAHAYA FRUTAS</t>
  </si>
  <si>
    <t>PLÁTANOS CANARIOS FRUTAS</t>
  </si>
  <si>
    <t>PLÁTANOS IMPORTACIÓN FRUTAS</t>
  </si>
  <si>
    <t>POMELO FRUTAS</t>
  </si>
  <si>
    <t>RAMBUTÁN FRUTAS</t>
  </si>
  <si>
    <t>SANDÍA CON GRANA FRUTAS</t>
  </si>
  <si>
    <t>SANDÍA SIN GRANA FRUTAS</t>
  </si>
  <si>
    <t>UVA BLANCA  FRUTAS</t>
  </si>
  <si>
    <t>UVA NEGRA FRUTAS</t>
  </si>
  <si>
    <t>Producto: Pescado y Marisco &gt; FRESCO</t>
  </si>
  <si>
    <t>ABADEJO FRESCO</t>
  </si>
  <si>
    <t>ALMEJA CULTIVADA FRESCO</t>
  </si>
  <si>
    <t>ALMEJA FINA FRESCO</t>
  </si>
  <si>
    <t>ATÚN FRESCO</t>
  </si>
  <si>
    <t>BACALADILLA/MAIRA FRESCO</t>
  </si>
  <si>
    <t>BACALAO (FILETE) FRESCO</t>
  </si>
  <si>
    <t>BACALAO DE CULTIVO FRESCO</t>
  </si>
  <si>
    <t>BACALAO SALVAJE FRESCO</t>
  </si>
  <si>
    <t>BERBERECHO FRESCO</t>
  </si>
  <si>
    <t>BESUGO DE CULTIVO FRESCO</t>
  </si>
  <si>
    <t>BESUGO SALVAJE FRESCO</t>
  </si>
  <si>
    <t>BÍGARO FRESCO</t>
  </si>
  <si>
    <t>BOGA FRESCO</t>
  </si>
  <si>
    <t>BOGAVANTE FRESCO</t>
  </si>
  <si>
    <t>BONITO DEL NORTE/ALBACORA FRESCO</t>
  </si>
  <si>
    <t>BONITO DEL SUR FRESCO</t>
  </si>
  <si>
    <t>BOQUERÓN FRANCIA FRESCO</t>
  </si>
  <si>
    <t>BOQUERÓN ITALIA FRESCO</t>
  </si>
  <si>
    <t>BOQUERÓN/ANCHOA FRESCO</t>
  </si>
  <si>
    <t>BUEY DE MAR FRESCO</t>
  </si>
  <si>
    <t>BURROS/BURRETS FRESCO</t>
  </si>
  <si>
    <t>CABALLA/VERAT FRESCO</t>
  </si>
  <si>
    <t>CALAMAR FRESCO</t>
  </si>
  <si>
    <t>CALAMAR DESCONG.Y REFRIG: FRESCO</t>
  </si>
  <si>
    <t>CAÑAÍLLA FRESCO</t>
  </si>
  <si>
    <t>CANGREJO MAR FRESCO</t>
  </si>
  <si>
    <t>CANGREJO RÍO/MARISMA FRESCO</t>
  </si>
  <si>
    <t>CARACOL COMÚN FRESCO</t>
  </si>
  <si>
    <t>CAZÓN FRESCO</t>
  </si>
  <si>
    <t>CENTOLLO/CABRA FRESCO</t>
  </si>
  <si>
    <t>CHIPIRÓN FRESCO</t>
  </si>
  <si>
    <t>CHIRLA/ROSELLONA FRESCO</t>
  </si>
  <si>
    <t>CIGALA FRESCO</t>
  </si>
  <si>
    <t>CONCHA FINA/LLUENTA FRESCO</t>
  </si>
  <si>
    <t>CONGRIO FRESCO</t>
  </si>
  <si>
    <t>COQUINA/TALLARINA FRESCO</t>
  </si>
  <si>
    <t>CORVINA SALVAJE FRESCO</t>
  </si>
  <si>
    <t>CORVIVA DE CULTIVO FRESCO</t>
  </si>
  <si>
    <t>DORADA DE CULTIVO FRESCO</t>
  </si>
  <si>
    <t>DORADA SALVAJE FRESCO</t>
  </si>
  <si>
    <t>ESCOPIÑA FRESCO</t>
  </si>
  <si>
    <t>FANECA/MOLLERA FRESCO</t>
  </si>
  <si>
    <t>FILETE  DE SALMÓN FRESCO</t>
  </si>
  <si>
    <t>FILETE DE PERCA FRESCO</t>
  </si>
  <si>
    <t>FILETE DE TRUCHA FRESCO</t>
  </si>
  <si>
    <t>FOGONERO FRESCO</t>
  </si>
  <si>
    <t>GALERA FRESCO</t>
  </si>
  <si>
    <t>GALLO DE S. PEDRO FRESCO</t>
  </si>
  <si>
    <t>GALLO/BRUJA FRESCO</t>
  </si>
  <si>
    <t>GAMBA FRESCO</t>
  </si>
  <si>
    <t>JÍBIA FRESCO</t>
  </si>
  <si>
    <t>JÍBIA PELADA FRESCO</t>
  </si>
  <si>
    <t>JUREL/CHICHARRO FRESCO</t>
  </si>
  <si>
    <t>LANGOSTA ROJA FRESCO</t>
  </si>
  <si>
    <t>LANGOSTA VERDE FRESCO</t>
  </si>
  <si>
    <t>LANGOSTINO FRESCO</t>
  </si>
  <si>
    <t>LANGOSTINO COCIDO ENVASADO ATM. FRESCO</t>
  </si>
  <si>
    <t>LENGUADINA/MENDO FRESCO</t>
  </si>
  <si>
    <t>LENGUADO FRESCO</t>
  </si>
  <si>
    <t>LIBA/MERLAN FRESCO</t>
  </si>
  <si>
    <t>LLUERNA/VIRET  (+ 500 GR) FRESCO</t>
  </si>
  <si>
    <t>LUBINA DE CULTIVO FRESCO</t>
  </si>
  <si>
    <t>LUBINA SALVAJE FRESCO</t>
  </si>
  <si>
    <t>MABRA/HERRERA FRESCO</t>
  </si>
  <si>
    <t>MARRAJO FRESCO</t>
  </si>
  <si>
    <t>MEJILLÓN FRESCO</t>
  </si>
  <si>
    <t>MEJILLON COCIDO FRESCO</t>
  </si>
  <si>
    <t>MEJILLÓN DE ROCA FRESCO</t>
  </si>
  <si>
    <t>MELVA FRESCO</t>
  </si>
  <si>
    <t>MERLUZA ARRASTRE (+ 1 KG) FRESCO</t>
  </si>
  <si>
    <t>MERLUZA PALANGRE IMP. (+ 1 KG) FRESCO</t>
  </si>
  <si>
    <t>MERLUZA PALANGRE NACIONAL FRESCO</t>
  </si>
  <si>
    <t>MERO/CHERNA FRESCO</t>
  </si>
  <si>
    <t>NAVAJA FRESCO</t>
  </si>
  <si>
    <t>NÉCORA FRESCO</t>
  </si>
  <si>
    <t>OSTIÓN FRESCO</t>
  </si>
  <si>
    <t>OSTRA FRESCO</t>
  </si>
  <si>
    <t>OTROS CRUSTÁCEOS FRESCO</t>
  </si>
  <si>
    <t>OTROS MOLUSCOS FRESCO</t>
  </si>
  <si>
    <t>OTROS PESCADOS FRESCO</t>
  </si>
  <si>
    <t>OTROS PREPARADOS FRESCO</t>
  </si>
  <si>
    <t>OTROS PROD:VARIOS SEMICONS FRESCO</t>
  </si>
  <si>
    <t>PAGEL/BRECA FRESCO</t>
  </si>
  <si>
    <t>PALOMETA FRESCO</t>
  </si>
  <si>
    <t>PANGA (FILETE) FRESCO</t>
  </si>
  <si>
    <t>PARGO FRESCO</t>
  </si>
  <si>
    <t>PELAYA FRESCO</t>
  </si>
  <si>
    <t>PERCEBES FRESCO</t>
  </si>
  <si>
    <t>PERCEBES DE GALICIA FRESCO</t>
  </si>
  <si>
    <t>PESCADILLA (-500 GR) FRESCO</t>
  </si>
  <si>
    <t>PESCADILLA (500-1000 GR) FRESCO</t>
  </si>
  <si>
    <t>PEZ ESPADA/EMPERADOR FRESCO</t>
  </si>
  <si>
    <t>PULPO FRESCO</t>
  </si>
  <si>
    <t>PULPO COCIDO FRESCO</t>
  </si>
  <si>
    <t>PULPO DESCONG Y REFRI FRESCO</t>
  </si>
  <si>
    <t>PUTXANO/VIRET FRESCO</t>
  </si>
  <si>
    <t>RAPE IMPORTACIÓN FRESCO</t>
  </si>
  <si>
    <t>RAPE NACIONAL FRESCO</t>
  </si>
  <si>
    <t>RAYA FRESCO</t>
  </si>
  <si>
    <t>RODABALLO DE CULTIVO FRESCO</t>
  </si>
  <si>
    <t>RODABALLO SALVAJE FRESCO</t>
  </si>
  <si>
    <t>SALMÓN FRESCO</t>
  </si>
  <si>
    <t>SALMONETE FRESCO</t>
  </si>
  <si>
    <t>SARDINA FRESCO</t>
  </si>
  <si>
    <t>SONSO FRESCO</t>
  </si>
  <si>
    <t>TIRAS DE CALAMAR FRESCO</t>
  </si>
  <si>
    <t>TRUCHA FRESCO</t>
  </si>
  <si>
    <t>VIEIRA FRESCO</t>
  </si>
  <si>
    <t>Producto: Pescado y Marisco &gt; CONGELADO</t>
  </si>
  <si>
    <t>ANGULA CONGELADO</t>
  </si>
  <si>
    <t>ANGULA FRESCA (COCIDA) CONGELADO</t>
  </si>
  <si>
    <t>BACALAO CONGELADO</t>
  </si>
  <si>
    <t>BERBERECHO CONGELADO</t>
  </si>
  <si>
    <t>BOCAS Y CUERPOS CONGELADO</t>
  </si>
  <si>
    <t>BOGAVANTE CONGELADO</t>
  </si>
  <si>
    <t>CALAMAR ANILLAS CONGELADO</t>
  </si>
  <si>
    <t>CALAMAR BOSTON CONGELADO</t>
  </si>
  <si>
    <t>CALAMAR CALIFORNIANO CONGELADO</t>
  </si>
  <si>
    <t>CALAMAR CHINO CONGELADO</t>
  </si>
  <si>
    <t>CALAMAR INDIO CONGELADO</t>
  </si>
  <si>
    <t>CALAMAR NACIONAL CONGELADO</t>
  </si>
  <si>
    <t>CALAMAR O POTA-TUBO CONGELADO</t>
  </si>
  <si>
    <t>CALAMAR PATAGÓNICO 1/2/3/4 CONGELADO</t>
  </si>
  <si>
    <t>CALAMAR ROMANA CONGELADO</t>
  </si>
  <si>
    <t>CAMARÓN CONGELADO</t>
  </si>
  <si>
    <t>CARABINERO/GAMBOT CONGELADO</t>
  </si>
  <si>
    <t>CAZÓN ENTERO CONGELADO</t>
  </si>
  <si>
    <t>CHIPIRÓN/CALAMAR PATAG. 5/6 CONGELADO</t>
  </si>
  <si>
    <t>CIGALA CONGELADO</t>
  </si>
  <si>
    <t>COLAS DE LANGOSTA CONGELADO</t>
  </si>
  <si>
    <t>COLAS LANGOSTINO CONGELADO</t>
  </si>
  <si>
    <t>COLAS PELADAS GAMBA, LANG. CONGELADO</t>
  </si>
  <si>
    <t>CROQUETAS DE BACALAO CONGELADO</t>
  </si>
  <si>
    <t>CROQUETAS MERLUZA(PALITOS) CONGELADO</t>
  </si>
  <si>
    <t>DELIC./BOCADIT./MEDALL./BURGER CONGELADO</t>
  </si>
  <si>
    <t>EMBUTIDOS DE MERLUZA/RAPE CONGELADO</t>
  </si>
  <si>
    <t>EMPANADILLAS CONGELADO</t>
  </si>
  <si>
    <t>FILETE DE LENGUADO CONGELADO</t>
  </si>
  <si>
    <t>FILETE DE MERLUZA CONGELADO</t>
  </si>
  <si>
    <t>GAMBA BLANCA CONGELADO</t>
  </si>
  <si>
    <t>GAMBA COCIDA/SALADA CONGELADO</t>
  </si>
  <si>
    <t>GAMBA LANGOSTINERA CONGELADO</t>
  </si>
  <si>
    <t>GAMBA ROJA CONGELADO</t>
  </si>
  <si>
    <t>JÍBIA LIMPIA EN BLOQUE CONGELADO</t>
  </si>
  <si>
    <t>JIBIA LIMPIA GRANIZADA CONGELADO</t>
  </si>
  <si>
    <t>JÍBIA SUCIA CONGELADO</t>
  </si>
  <si>
    <t>LANGOSTA ROJA CONGELADO</t>
  </si>
  <si>
    <t>LANGOSTA VERDE CONGELADO</t>
  </si>
  <si>
    <t>LANGOSTINO COCIDO/SALADO CONGELADO</t>
  </si>
  <si>
    <t>LANGOSTINO SUDAMERICA CONGELADO</t>
  </si>
  <si>
    <t>LANGOSTINO TUNEZ CONGELADO</t>
  </si>
  <si>
    <t>LENGUADO CONGELADO</t>
  </si>
  <si>
    <t>MARRAJO CONGELADO</t>
  </si>
  <si>
    <t>MEJILLÓN CONGELADO</t>
  </si>
  <si>
    <t>MERLUZA ENTERA N.3/4 CONGELADO</t>
  </si>
  <si>
    <t>MUSLITOS CONGELADO</t>
  </si>
  <si>
    <t>OTROS COCINADOS CONGELADO</t>
  </si>
  <si>
    <t>OTROS CRUSTÁCEOS CONGELADO</t>
  </si>
  <si>
    <t>OTROS MOLUSCOS CONGELADO</t>
  </si>
  <si>
    <t>OTROS PESCADOS PLANOS CONGELADO</t>
  </si>
  <si>
    <t>OTROS PESCADOS VARIOS CONGELADO</t>
  </si>
  <si>
    <t>OTROS PRECOCINADOS CONGELADO</t>
  </si>
  <si>
    <t>PALITOS DEL MAR/STICKS CONGELADO</t>
  </si>
  <si>
    <t>PANGA (FILETE) CONGELADO</t>
  </si>
  <si>
    <t>PELAYA CONGELADO</t>
  </si>
  <si>
    <t>PERCA (FILETE) CONGELADO</t>
  </si>
  <si>
    <t>PESCADILLA  N.0/1/2 CONGELADO</t>
  </si>
  <si>
    <t>PEZ ESPADA/EMPERADOR CONGELADO</t>
  </si>
  <si>
    <t>PULPO TAILANDÉS CONGELADO</t>
  </si>
  <si>
    <t>PULPO TIPO GALLEGO CONGELADO</t>
  </si>
  <si>
    <t>RAPE CHINO CONGELADO</t>
  </si>
  <si>
    <t>RAPE NAMIBIA  Y GRAN SOL CONGELADO</t>
  </si>
  <si>
    <t>REJOS CONGELADO</t>
  </si>
  <si>
    <t>RODABALLO CONGELADO</t>
  </si>
  <si>
    <t>RODAJAS DE CAZÓN CONGELADO</t>
  </si>
  <si>
    <t>RODAJAS DE MERLUZA CONGELADO</t>
  </si>
  <si>
    <t>RODAJAS DE ROSASA CONGELADO</t>
  </si>
  <si>
    <t>ROSADA ENTERA CONGELADO</t>
  </si>
  <si>
    <t>SALMÓN CONGELADO</t>
  </si>
  <si>
    <t>SALMONETE CONGELADO</t>
  </si>
  <si>
    <t>Estadística:  Precios medios semanales de vacuno (?/kg)</t>
  </si>
  <si>
    <t>Semana</t>
  </si>
  <si>
    <t>Período</t>
  </si>
  <si>
    <t>Precio</t>
  </si>
  <si>
    <t>Estadística:  Precios medios semanales de ovino (?/kg)</t>
  </si>
  <si>
    <t>Precio &lt;10,50 kgs. (euros/kg)</t>
  </si>
  <si>
    <t>Precio 10,60 - 12,00 kgs. (euros/kg)</t>
  </si>
  <si>
    <t>Precio 12,10 - 14,50 kgs. (euros/kg)</t>
  </si>
  <si>
    <t>Precio &gt;14,50 kgs. (euros/kg)</t>
  </si>
  <si>
    <t>https://www.mercabarna.es/serveis/es_estadistiques-productes/?sector=4#tabsNav</t>
  </si>
  <si>
    <t>https://es.statista.com/estadisticas/648884/precio-medio-de-las-pastas-por-tipo-espana/</t>
  </si>
  <si>
    <t>PROMIG MENÚ DIARI:</t>
  </si>
  <si>
    <t>COST
QUANTITAT DIÀRIA</t>
  </si>
  <si>
    <t>PROMIG MENÚ SETMANAL (PREU UNITARI):</t>
  </si>
  <si>
    <t>COSTOS DIRECTES</t>
  </si>
  <si>
    <t>MATÈRIA PRIMERA:</t>
  </si>
  <si>
    <t>ELABORACIÓ:</t>
  </si>
  <si>
    <t xml:space="preserve">L’estimació dels costos salarials s’ha calculat prenent com a referència el Conveni col·lectiu de treball pel sector de les col·lectivitats </t>
  </si>
  <si>
    <t>Ajudant/a de cuina</t>
  </si>
  <si>
    <t>salari base</t>
  </si>
  <si>
    <t>taula salarial</t>
  </si>
  <si>
    <t>sou x 14 pagues</t>
  </si>
  <si>
    <t>cost anual</t>
  </si>
  <si>
    <t>absentisme</t>
  </si>
  <si>
    <t>total anual</t>
  </si>
  <si>
    <t>cost dia</t>
  </si>
  <si>
    <t>preu/hora</t>
  </si>
  <si>
    <t>Cap de cuina</t>
  </si>
  <si>
    <t>Cuiner/a</t>
  </si>
  <si>
    <t>Xofer de 2a</t>
  </si>
  <si>
    <t>dies</t>
  </si>
  <si>
    <t>TOTAL MENÚS DIARIS:</t>
  </si>
  <si>
    <t>hora</t>
  </si>
  <si>
    <t>Ajudant/a cuina</t>
  </si>
  <si>
    <t>preu preparació menú diari</t>
  </si>
  <si>
    <t>LOGÍSTICA:</t>
  </si>
  <si>
    <t>TOTAL HORES LLIURAMENT:</t>
  </si>
  <si>
    <t>Xofer</t>
  </si>
  <si>
    <t>TOTAL ELABORACIÓ:</t>
  </si>
  <si>
    <t>TOTAL LOGÍSTICA:</t>
  </si>
  <si>
    <t>ELECTRODOMÈSTICS (ADQUISICIÓ I MANTENIMENT) :</t>
  </si>
  <si>
    <t>COSTOS INDIRECTES</t>
  </si>
  <si>
    <t>IVA (10%)</t>
  </si>
  <si>
    <t>preu repartiment menú diari</t>
  </si>
  <si>
    <t>DESPESES GENERALS D'ESTRUCTURA (INCLOU ADMINISTRACIÓ, NÒMINES, AMORTITZACIONS) (13%)</t>
  </si>
  <si>
    <t>(Nivell 7 Tarragona)</t>
  </si>
  <si>
    <t>(Nivell 1 Tarragona)</t>
  </si>
  <si>
    <t>(Nivell 4 Tarragona)</t>
  </si>
  <si>
    <t>(Nivell 5 Tarragona)</t>
  </si>
  <si>
    <t>TEMPS NECESSARI
(ESTIMACIÓ)</t>
  </si>
  <si>
    <t>TOTAL PREPARACIÓ 
MENÚ DIARI</t>
  </si>
  <si>
    <t>Es considera un cost d'absentisme del 4%.</t>
  </si>
  <si>
    <t>EL·LABORACIÓ MENÚ</t>
  </si>
  <si>
    <t>LOGÍSTICA</t>
  </si>
  <si>
    <t>GESTIÓ DEL SERVEI</t>
  </si>
  <si>
    <t>Coordinador gestió</t>
  </si>
  <si>
    <t>(Equiparat amb cap de serveis tècnics Nivell 1 Tarragona)</t>
  </si>
  <si>
    <t>Coordinador tècnic servei</t>
  </si>
  <si>
    <t>TOTAL GESTIÓ:</t>
  </si>
  <si>
    <t>GESTIÓ:</t>
  </si>
  <si>
    <t>MÀ D'OBRA PREPARACIÓ, TRANSPORT I GESTIÓ SERVEI PER 
UNITAT DE MENÚ</t>
  </si>
  <si>
    <t>TOTAL PREPARACIÓ MENÚ
(COST UNITARI)</t>
  </si>
  <si>
    <t>(S'HAN CONSIDERAT 10 MICROONES DE 55,00€ C/U I 3 NEVERES DE 260€ C/U, D'ACORD A LES DARRERES COMPRES EFECTUADES PEL DEP. D'DMINISTRACIÓ. NO OBSTANT, COM QUE EN EL PLEC ANTERIOR FORMAVA PART DE LES MILLORES PROPOSADES PER L'EMPRESA, ENTENC QUE SERIA UNA DESPESA QUE ES PODRIA OMETRE EN AQUEST ESTUDI).</t>
  </si>
  <si>
    <t>TOTAL COSTOS DIRECTES:</t>
  </si>
  <si>
    <t>TOTAL COSTOS INDIRECTES:</t>
  </si>
  <si>
    <t>BENEFICI INDUSTRIAL (6% DE DESPESES GEN. ESTRUCTURA + COSTOS DIRECTES)</t>
  </si>
  <si>
    <t>2 DIES DE PEIX FRESC (1 DIA BLAU, 1 DIA BLANC)</t>
  </si>
  <si>
    <t>MENÚ SETMANAL (PREU UNITARI):</t>
  </si>
  <si>
    <r>
      <t>Aquest apartat s'ha basat en el "Manual de planificación de dietas en centros  sociosanitarios" per a persones grans de la Comunitat Valenciana. És una representació d'un menú tipus setmanal, equilibrat i saludable.
Els preus s'han obtingut per promig de la web de MERCABARNA, apartat "Estadístiques" (</t>
    </r>
    <r>
      <rPr>
        <b/>
        <sz val="12"/>
        <color theme="4" tint="-0.499984740745262"/>
        <rFont val="Calibri"/>
        <family val="2"/>
        <scheme val="minor"/>
      </rPr>
      <t>https://www.mercabarna.es/serveis/es_estadistiques-productes/#resultats</t>
    </r>
    <r>
      <rPr>
        <b/>
        <sz val="12"/>
        <color theme="1"/>
        <rFont val="Calibri"/>
        <family val="2"/>
        <scheme val="minor"/>
      </rPr>
      <t xml:space="preserve">) i de la web </t>
    </r>
    <r>
      <rPr>
        <b/>
        <sz val="12"/>
        <color theme="4" tint="-0.499984740745262"/>
        <rFont val="Calibri"/>
        <family val="2"/>
        <scheme val="minor"/>
      </rPr>
      <t>https://preciosmundi.com/espana/precios-supermercado</t>
    </r>
    <r>
      <rPr>
        <b/>
        <sz val="12"/>
        <rFont val="Calibri"/>
        <family val="2"/>
        <scheme val="minor"/>
      </rPr>
      <t>. No obstant, són imports orientatius, ja que el seu preu possiblement podria dependre de les quantitats comprades i de la seva adquisició directa als majoristes (eliminant intermediaris).</t>
    </r>
    <r>
      <rPr>
        <b/>
        <sz val="12"/>
        <color theme="1"/>
        <rFont val="Calibri"/>
        <family val="2"/>
        <scheme val="minor"/>
      </rPr>
      <t xml:space="preserve">
S'ha considerat un increment addiccional del 15% del preu unitari del menú per incloure el pà, l'aigua, l'oli, la sal, i d'altres productes alimentaris).</t>
    </r>
  </si>
  <si>
    <t>L'ART. 101.2 DE LA LLEI 9/2017 DE CONTRACTES DEL SECTOR PÚBLIC ESTABLEIX LITERALMENT:</t>
  </si>
  <si>
    <t>En el cálculo del valor estimado deberán tenerse en cuenta, como mínimo, además de los costes derivados de la aplicación de las normativas laborales vigentes, otros costes que se deriven de la ejecución material de los servicios, los gastos generales de estructura y el beneficio industrial.</t>
  </si>
  <si>
    <t>En aquest sentit, l'art. 131 del Reglamento General de la LCAP, aprobado por R.D. 1098 de 2001 -RGLCAP-, que ens indica, als efectes d'obtenció del pressupost base de licitació en els contratess d'obra, els percentatges del 13-17% en despeses generals, i 6% de benefici industrial, que incrementen el pressupost d'execució material de l'obra.</t>
  </si>
  <si>
    <t xml:space="preserve">S'HAN INCLÒS AQUESTS DOS COSTOS PERQUÈ EN LICITACIONS DEL MATEIX SERVEI SAD D'ALTRES AJUNTAMENTS (P.EX. EL DE SABADELL) S'HI HA INCLÒS, TOT I QUE HI HA JURISPRUDÈNCIA CONFIRMATÒRIA D'AQUESTA INCLUSIÓ COM D'ALTRA QUE NO HO CONSIDERA ADEQUAT. </t>
  </si>
  <si>
    <t>AJUNTAMENT DE SABADELL:</t>
  </si>
  <si>
    <t>AJUNTAMENT DE VILADECANS:</t>
  </si>
  <si>
    <t>https://cido.diba.cat/contractacio/7658198/serveis-dapats-i-apats-a-domicili-en-el-municipi-ajuntament-de-viladecans</t>
  </si>
  <si>
    <t>https://contractaciopublica.gencat.cat/ecofin_pscp/AppJava/awardnotice.pscp?reqCode=viewPcan&amp;idDoc=42426514&amp;lawType=3</t>
  </si>
  <si>
    <t>AJUNTAMENT DE BARCELONA:</t>
  </si>
  <si>
    <t>https://contractaciopublica.gencat.cat/ecofin_pscp/AppJava/ca_ES/awardnotice.pscp?idDoc=48837389&amp;reqCode=viewPcan</t>
  </si>
  <si>
    <t>AJUNTAMENT DE TARRAGONA:</t>
  </si>
  <si>
    <t>AJUNTAMENT DE GIRONA (ÀPAT BÀSIC):</t>
  </si>
  <si>
    <t>AJUNTAMENT DE GIRONA (ÀPAT COMPLERT):</t>
  </si>
  <si>
    <t>https://contractaciopublica.gencat.cat/ecofin_pscp/AppJava/ca_ES/awardnotice.pscp?idDoc=47359301&amp;reqCode=viewPcan</t>
  </si>
  <si>
    <t>AJUNTAMENT DE SANT VICENT DE CASTELLET:</t>
  </si>
  <si>
    <t>https://contractaciopublica.gencat.cat/ecofin_pscp/AppJava/ca_ES/awardnotice.pscp?idDoc=32514424&amp;reqCode=viewPcan</t>
  </si>
  <si>
    <t>AJUNTAMENT DE TERRASSA:</t>
  </si>
  <si>
    <t>https://contractaciopublica.gencat.cat/ecofin_pscp/AppJava/ca_ES/awardnotice.pscp?idDoc=22952804&amp;reqCode=viewPcan</t>
  </si>
  <si>
    <t>AJUNTAMENT DE SANT ADRIÀ DEL BESÓS:</t>
  </si>
  <si>
    <t>https://cido.diba.cat/contractacio/6203610/concessio-del-servei-dapats-a-domicili-ajuntament-de-sant-adria-de-besos</t>
  </si>
  <si>
    <t>AJUNTAMENT DE MANRESA:</t>
  </si>
  <si>
    <t>https://bop.diba.cat/scripts/ftpisa.aspx?fnew?bop2014&amp;01/022014001039.pdf</t>
  </si>
  <si>
    <t>AJUNTAMENT DE BERGA:</t>
  </si>
  <si>
    <t>https://dibaaps.diba.cat/scripts/ftpisa.aspx?fnew?cido&amp;bopb/2010/05/20100527/BOPB_20100527_016_017.pdf</t>
  </si>
  <si>
    <t>APLICAR AL PREU D'ADJUDICACIÓ DEL 22/01/2016</t>
  </si>
  <si>
    <t>IPC (GENER 2016-2017-2018- FINS JUNY 2019)</t>
  </si>
  <si>
    <t>http://www.ine.es/varipc/verVariaciones.do?idmesini=1&amp;anyoini=2016&amp;idmesfin=6&amp;anyofin=2019&amp;ntipo=1&amp;enviar=Calcular</t>
  </si>
  <si>
    <t xml:space="preserve">de Catalunya prorrogat fins l’any 2021. En aquests costos està inclòs el sou, seguretat social i marge per absentisme. I s'ha pres  </t>
  </si>
  <si>
    <t>de referència el costos salarials del 2021.</t>
  </si>
  <si>
    <t>Dietista</t>
  </si>
  <si>
    <t>TOTAL DIETISTA:</t>
  </si>
  <si>
    <t>DIETISTA</t>
  </si>
  <si>
    <t>DIETISTA:</t>
  </si>
  <si>
    <t>INCREMENT (PA, AIGUA, OLIS, SAL,...): 25%</t>
  </si>
  <si>
    <t>TOTAL COST UNITARI ÀPAT SENSE IVA:</t>
  </si>
  <si>
    <t>SUMA DE COSTOS DIRECTES I COSTOS INDIRECTES</t>
  </si>
  <si>
    <t>ALTRES COSTOS DIRECTES 20%  (ASSEGURANCES, CARBURANT, EPIS, ARTICLES NETEJA, ENVASOS, ETC....):</t>
  </si>
  <si>
    <t>(S'HA ESTIMAT EN UN 20%)</t>
  </si>
  <si>
    <t>TOTAL COST UNITARI ÀPAT AMB IVA:</t>
  </si>
  <si>
    <t>PREU ADJUDICACIONS ALTRES AJUNTAMENTS</t>
  </si>
  <si>
    <t>PREU UNITARI 
SENSE IVA</t>
  </si>
  <si>
    <r>
      <t xml:space="preserve">ÉS RECOMANABLE LLEGIR LA REFLEXIÓ SEGÜENT: </t>
    </r>
    <r>
      <rPr>
        <b/>
        <u/>
        <sz val="12"/>
        <color theme="4" tint="-0.499984740745262"/>
        <rFont val="Calibri"/>
        <family val="2"/>
        <scheme val="minor"/>
      </rPr>
      <t>http://pedrocorvinosabogado.es/gastos-generales-y-beneficio-industrial-en-los-contratos-del-sector-publico/</t>
    </r>
  </si>
  <si>
    <t>COST UNITARI: OPCIÓ 1</t>
  </si>
  <si>
    <t>COST UNITARI: OPCIÓ 2</t>
  </si>
  <si>
    <t>COST UNITARI: OPCIÓ 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</si>
</sst>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0000\ &quot;€&quot;;[Red]\-#,##0.00000\ &quot;€&quot;"/>
    <numFmt numFmtId="165" formatCode="0.00%&quot; Seg. Soc.&quot;"/>
    <numFmt numFmtId="166" formatCode="#,##0.0000\ &quot;€&quot;;[Red]\-#,##0.0000\ &quot;€&quot;"/>
    <numFmt numFmtId="167" formatCode="#,##0.000000"/>
  </numFmts>
  <fonts count="22" x14ac:knownFonts="1">
    <font>
      <sz val="11"/>
      <color theme="1"/>
      <name val="Calibri"/>
      <family val="2"/>
      <scheme val="minor"/>
    </font>
    <font>
      <b/>
      <sz val="11"/>
      <color theme="1"/>
      <name val="Calibri"/>
      <family val="2"/>
      <scheme val="minor"/>
    </font>
    <font>
      <u/>
      <sz val="11"/>
      <color theme="1"/>
      <name val="Calibri"/>
      <family val="2"/>
      <scheme val="minor"/>
    </font>
    <font>
      <u/>
      <sz val="11"/>
      <color theme="10"/>
      <name val="Calibri"/>
      <family val="2"/>
      <scheme val="minor"/>
    </font>
    <font>
      <b/>
      <u/>
      <sz val="11"/>
      <color theme="1"/>
      <name val="Calibri"/>
      <family val="2"/>
      <scheme val="minor"/>
    </font>
    <font>
      <sz val="12"/>
      <color theme="1"/>
      <name val="Calibri"/>
      <family val="2"/>
      <scheme val="minor"/>
    </font>
    <font>
      <b/>
      <sz val="12"/>
      <color theme="1"/>
      <name val="Calibri"/>
      <family val="2"/>
      <scheme val="minor"/>
    </font>
    <font>
      <b/>
      <sz val="12"/>
      <name val="Calibri"/>
      <family val="2"/>
      <scheme val="minor"/>
    </font>
    <font>
      <sz val="12"/>
      <name val="Calibri"/>
      <family val="2"/>
      <scheme val="minor"/>
    </font>
    <font>
      <b/>
      <sz val="11"/>
      <color theme="0"/>
      <name val="Calibri"/>
      <family val="2"/>
      <scheme val="minor"/>
    </font>
    <font>
      <sz val="9"/>
      <color indexed="81"/>
      <name val="Tahoma"/>
      <family val="2"/>
    </font>
    <font>
      <b/>
      <sz val="9"/>
      <color indexed="81"/>
      <name val="Tahoma"/>
      <family val="2"/>
    </font>
    <font>
      <b/>
      <u/>
      <sz val="12"/>
      <color theme="1"/>
      <name val="Calibri"/>
      <family val="2"/>
      <scheme val="minor"/>
    </font>
    <font>
      <sz val="11"/>
      <name val="Calibri"/>
      <family val="2"/>
      <scheme val="minor"/>
    </font>
    <font>
      <b/>
      <sz val="12"/>
      <color theme="4" tint="-0.499984740745262"/>
      <name val="Calibri"/>
      <family val="2"/>
      <scheme val="minor"/>
    </font>
    <font>
      <b/>
      <u/>
      <sz val="11"/>
      <color theme="0"/>
      <name val="Calibri"/>
      <family val="2"/>
      <scheme val="minor"/>
    </font>
    <font>
      <i/>
      <sz val="12"/>
      <color rgb="FF222222"/>
      <name val="Lucida Sans Unicode"/>
      <family val="2"/>
    </font>
    <font>
      <b/>
      <u/>
      <sz val="12"/>
      <color theme="0"/>
      <name val="Calibri"/>
      <family val="2"/>
      <scheme val="minor"/>
    </font>
    <font>
      <b/>
      <sz val="12"/>
      <color theme="0"/>
      <name val="Calibri"/>
      <family val="2"/>
      <scheme val="minor"/>
    </font>
    <font>
      <b/>
      <u/>
      <sz val="12"/>
      <color theme="4" tint="-0.499984740745262"/>
      <name val="Calibri"/>
      <family val="2"/>
      <scheme val="minor"/>
    </font>
    <font>
      <u/>
      <sz val="12"/>
      <color theme="10"/>
      <name val="Calibri"/>
      <family val="2"/>
      <scheme val="minor"/>
    </font>
    <font>
      <b/>
      <u/>
      <sz val="16"/>
      <color theme="1"/>
      <name val="Calibri"/>
      <family val="2"/>
      <scheme val="minor"/>
    </font>
  </fonts>
  <fills count="7">
    <fill>
      <patternFill patternType="none"/>
    </fill>
    <fill>
      <patternFill patternType="gray125"/>
    </fill>
    <fill>
      <patternFill patternType="solid">
        <fgColor rgb="FFFFFFCC"/>
        <bgColor indexed="64"/>
      </patternFill>
    </fill>
    <fill>
      <patternFill patternType="solid">
        <fgColor rgb="FFFFFF00"/>
        <bgColor indexed="64"/>
      </patternFill>
    </fill>
    <fill>
      <patternFill patternType="solid">
        <fgColor theme="1" tint="4.9989318521683403E-2"/>
        <bgColor indexed="64"/>
      </patternFill>
    </fill>
    <fill>
      <patternFill patternType="solid">
        <fgColor theme="4" tint="0.59999389629810485"/>
        <bgColor indexed="64"/>
      </patternFill>
    </fill>
    <fill>
      <patternFill patternType="solid">
        <fgColor theme="0"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xf numFmtId="0" fontId="3" fillId="0" borderId="0" applyNumberFormat="0" applyFill="0" applyBorder="0" applyAlignment="0" applyProtection="0"/>
  </cellStyleXfs>
  <cellXfs count="87">
    <xf numFmtId="0" fontId="0" fillId="0" borderId="0" xfId="0"/>
    <xf numFmtId="0" fontId="1" fillId="0" borderId="0" xfId="0" applyFont="1"/>
    <xf numFmtId="0" fontId="1" fillId="0" borderId="1" xfId="0" applyFont="1" applyBorder="1" applyAlignment="1">
      <alignment vertical="center"/>
    </xf>
    <xf numFmtId="0" fontId="1" fillId="0" borderId="1" xfId="0" applyFont="1" applyBorder="1" applyAlignment="1">
      <alignment horizontal="center" vertical="center" wrapText="1"/>
    </xf>
    <xf numFmtId="0" fontId="2" fillId="0" borderId="1" xfId="0" applyFont="1" applyBorder="1"/>
    <xf numFmtId="0" fontId="0" fillId="0" borderId="1" xfId="0" applyBorder="1"/>
    <xf numFmtId="0" fontId="0" fillId="0" borderId="1" xfId="0" applyBorder="1" applyAlignment="1">
      <alignment horizontal="center"/>
    </xf>
    <xf numFmtId="0" fontId="0" fillId="0" borderId="1" xfId="0" applyFill="1" applyBorder="1"/>
    <xf numFmtId="0" fontId="1" fillId="2" borderId="1" xfId="0" applyFont="1" applyFill="1" applyBorder="1"/>
    <xf numFmtId="0" fontId="1" fillId="2" borderId="1" xfId="0" applyFont="1" applyFill="1" applyBorder="1" applyAlignment="1">
      <alignment horizontal="center"/>
    </xf>
    <xf numFmtId="3" fontId="0" fillId="0" borderId="0" xfId="0" applyNumberFormat="1"/>
    <xf numFmtId="14" fontId="0" fillId="0" borderId="0" xfId="0" applyNumberFormat="1"/>
    <xf numFmtId="0" fontId="3" fillId="0" borderId="0" xfId="1"/>
    <xf numFmtId="0" fontId="1" fillId="0" borderId="0" xfId="0" applyFont="1" applyBorder="1" applyAlignment="1">
      <alignment horizontal="center" vertical="center" wrapText="1"/>
    </xf>
    <xf numFmtId="0" fontId="0" fillId="0" borderId="0" xfId="0" applyBorder="1"/>
    <xf numFmtId="0" fontId="0" fillId="0" borderId="1" xfId="0" applyBorder="1" applyAlignment="1">
      <alignment horizontal="right"/>
    </xf>
    <xf numFmtId="0" fontId="0" fillId="0" borderId="0" xfId="0" applyAlignment="1">
      <alignment horizontal="right"/>
    </xf>
    <xf numFmtId="0" fontId="5" fillId="0" borderId="0" xfId="0" applyFont="1" applyAlignment="1">
      <alignment vertical="center"/>
    </xf>
    <xf numFmtId="164" fontId="5" fillId="0" borderId="0" xfId="0" applyNumberFormat="1" applyFont="1" applyAlignment="1">
      <alignment vertical="center"/>
    </xf>
    <xf numFmtId="0" fontId="6" fillId="0" borderId="0" xfId="0" applyFont="1" applyAlignment="1">
      <alignment vertical="center"/>
    </xf>
    <xf numFmtId="164" fontId="5" fillId="0" borderId="1" xfId="0" applyNumberFormat="1" applyFont="1" applyBorder="1" applyAlignment="1">
      <alignment horizontal="center" vertical="center"/>
    </xf>
    <xf numFmtId="0" fontId="5" fillId="0" borderId="1" xfId="0" applyFont="1" applyBorder="1" applyAlignment="1">
      <alignment horizontal="center" vertical="center"/>
    </xf>
    <xf numFmtId="165" fontId="5" fillId="0" borderId="1" xfId="0" applyNumberFormat="1" applyFont="1" applyBorder="1" applyAlignment="1">
      <alignment horizontal="center" vertical="center"/>
    </xf>
    <xf numFmtId="164" fontId="5" fillId="0" borderId="1" xfId="0" applyNumberFormat="1" applyFont="1" applyBorder="1" applyAlignment="1">
      <alignment vertical="center"/>
    </xf>
    <xf numFmtId="0" fontId="5" fillId="0" borderId="1" xfId="0" applyFont="1" applyBorder="1" applyAlignment="1">
      <alignment vertical="center"/>
    </xf>
    <xf numFmtId="3" fontId="5" fillId="0" borderId="1" xfId="0" applyNumberFormat="1" applyFont="1" applyBorder="1" applyAlignment="1">
      <alignment vertical="center"/>
    </xf>
    <xf numFmtId="166" fontId="6" fillId="0" borderId="1" xfId="0" applyNumberFormat="1" applyFont="1" applyBorder="1" applyAlignment="1">
      <alignment vertical="center"/>
    </xf>
    <xf numFmtId="0" fontId="5" fillId="0" borderId="0" xfId="0" applyFont="1" applyAlignment="1">
      <alignment horizontal="center" vertical="center" wrapText="1"/>
    </xf>
    <xf numFmtId="0" fontId="5" fillId="0" borderId="0" xfId="0" applyFont="1" applyAlignment="1">
      <alignment vertical="center" wrapText="1"/>
    </xf>
    <xf numFmtId="0" fontId="6" fillId="3" borderId="2" xfId="0" applyFont="1" applyFill="1" applyBorder="1" applyAlignment="1">
      <alignment vertical="center"/>
    </xf>
    <xf numFmtId="0" fontId="6" fillId="3" borderId="3" xfId="0" applyFont="1" applyFill="1" applyBorder="1" applyAlignment="1">
      <alignment vertical="center"/>
    </xf>
    <xf numFmtId="0" fontId="6" fillId="3" borderId="4" xfId="0" applyFont="1" applyFill="1" applyBorder="1" applyAlignment="1">
      <alignment vertical="center"/>
    </xf>
    <xf numFmtId="166" fontId="6" fillId="3" borderId="5" xfId="0" applyNumberFormat="1" applyFont="1" applyFill="1" applyBorder="1" applyAlignment="1">
      <alignment vertical="center"/>
    </xf>
    <xf numFmtId="4" fontId="8" fillId="0" borderId="1" xfId="0" applyNumberFormat="1" applyFont="1" applyBorder="1" applyAlignment="1">
      <alignment vertical="center"/>
    </xf>
    <xf numFmtId="4" fontId="5" fillId="0" borderId="1" xfId="0" applyNumberFormat="1" applyFont="1" applyBorder="1" applyAlignment="1">
      <alignment vertical="center"/>
    </xf>
    <xf numFmtId="166" fontId="5" fillId="0" borderId="1" xfId="0" applyNumberFormat="1" applyFont="1" applyBorder="1" applyAlignment="1">
      <alignment vertical="center"/>
    </xf>
    <xf numFmtId="166" fontId="5" fillId="0" borderId="10" xfId="0" applyNumberFormat="1" applyFont="1" applyBorder="1" applyAlignment="1">
      <alignment vertical="center"/>
    </xf>
    <xf numFmtId="166" fontId="6" fillId="0" borderId="10" xfId="0" applyNumberFormat="1" applyFont="1" applyBorder="1" applyAlignment="1">
      <alignment vertical="center"/>
    </xf>
    <xf numFmtId="166" fontId="6" fillId="3" borderId="3" xfId="0" applyNumberFormat="1" applyFont="1" applyFill="1" applyBorder="1" applyAlignment="1">
      <alignment vertical="center"/>
    </xf>
    <xf numFmtId="4" fontId="7" fillId="2" borderId="11" xfId="0" applyNumberFormat="1" applyFont="1" applyFill="1" applyBorder="1" applyAlignment="1">
      <alignment vertical="center" wrapText="1"/>
    </xf>
    <xf numFmtId="4" fontId="7" fillId="2" borderId="11" xfId="0" applyNumberFormat="1" applyFont="1" applyFill="1" applyBorder="1" applyAlignment="1">
      <alignment vertical="center"/>
    </xf>
    <xf numFmtId="4" fontId="6" fillId="2" borderId="1" xfId="0" applyNumberFormat="1" applyFont="1" applyFill="1" applyBorder="1" applyAlignment="1">
      <alignment horizontal="center" vertical="center" wrapText="1"/>
    </xf>
    <xf numFmtId="0" fontId="6" fillId="2" borderId="1" xfId="0" applyFont="1" applyFill="1" applyBorder="1" applyAlignment="1">
      <alignment vertical="center"/>
    </xf>
    <xf numFmtId="0" fontId="6" fillId="2" borderId="1" xfId="0" applyFont="1" applyFill="1" applyBorder="1" applyAlignment="1">
      <alignment horizontal="center" vertical="center" wrapText="1"/>
    </xf>
    <xf numFmtId="0" fontId="12" fillId="2" borderId="2" xfId="0" applyFont="1" applyFill="1" applyBorder="1" applyAlignment="1">
      <alignment vertical="center"/>
    </xf>
    <xf numFmtId="0" fontId="5" fillId="2" borderId="12" xfId="0" applyFont="1" applyFill="1" applyBorder="1" applyAlignment="1">
      <alignment vertical="center"/>
    </xf>
    <xf numFmtId="164" fontId="5" fillId="2" borderId="12" xfId="0" applyNumberFormat="1" applyFont="1" applyFill="1" applyBorder="1" applyAlignment="1">
      <alignment vertical="center"/>
    </xf>
    <xf numFmtId="0" fontId="0" fillId="2" borderId="3" xfId="0" applyFill="1" applyBorder="1"/>
    <xf numFmtId="0" fontId="0" fillId="0" borderId="1" xfId="0" applyFill="1" applyBorder="1" applyAlignment="1">
      <alignment horizontal="right"/>
    </xf>
    <xf numFmtId="0" fontId="0" fillId="0" borderId="0" xfId="0" applyFill="1"/>
    <xf numFmtId="0" fontId="0" fillId="0" borderId="0" xfId="0" applyFill="1" applyBorder="1"/>
    <xf numFmtId="0" fontId="13" fillId="0" borderId="1" xfId="0" applyFont="1" applyBorder="1" applyAlignment="1">
      <alignment horizontal="right"/>
    </xf>
    <xf numFmtId="0" fontId="13" fillId="0" borderId="1" xfId="0" applyFont="1" applyBorder="1"/>
    <xf numFmtId="0" fontId="1" fillId="3" borderId="15" xfId="0" applyFont="1" applyFill="1" applyBorder="1"/>
    <xf numFmtId="0" fontId="4" fillId="0" borderId="1" xfId="0" applyFont="1" applyBorder="1"/>
    <xf numFmtId="0" fontId="1" fillId="0" borderId="1" xfId="0" applyFont="1" applyFill="1" applyBorder="1"/>
    <xf numFmtId="0" fontId="2" fillId="0" borderId="11" xfId="0" applyFont="1" applyFill="1" applyBorder="1"/>
    <xf numFmtId="0" fontId="0" fillId="0" borderId="11" xfId="0" applyBorder="1"/>
    <xf numFmtId="0" fontId="4" fillId="3" borderId="14" xfId="0" applyFont="1" applyFill="1" applyBorder="1" applyAlignment="1">
      <alignment horizontal="right"/>
    </xf>
    <xf numFmtId="0" fontId="4" fillId="5" borderId="4" xfId="0" applyFont="1" applyFill="1" applyBorder="1" applyAlignment="1">
      <alignment vertical="center"/>
    </xf>
    <xf numFmtId="0" fontId="4" fillId="5" borderId="5" xfId="0" applyFont="1" applyFill="1" applyBorder="1" applyAlignment="1">
      <alignment horizontal="center" vertical="center" wrapText="1"/>
    </xf>
    <xf numFmtId="0" fontId="0" fillId="0" borderId="0" xfId="0" applyAlignment="1">
      <alignment vertical="center"/>
    </xf>
    <xf numFmtId="0" fontId="0" fillId="0" borderId="8" xfId="0" applyBorder="1" applyAlignment="1">
      <alignment vertical="center"/>
    </xf>
    <xf numFmtId="0" fontId="15" fillId="4" borderId="2" xfId="0" applyFont="1" applyFill="1" applyBorder="1" applyAlignment="1">
      <alignment horizontal="right" vertical="center"/>
    </xf>
    <xf numFmtId="0" fontId="12" fillId="5" borderId="4" xfId="0" applyFont="1" applyFill="1" applyBorder="1" applyAlignment="1">
      <alignment vertical="center"/>
    </xf>
    <xf numFmtId="0" fontId="5" fillId="5" borderId="5" xfId="0" applyFont="1" applyFill="1" applyBorder="1" applyAlignment="1">
      <alignment vertical="center"/>
    </xf>
    <xf numFmtId="0" fontId="5" fillId="0" borderId="8" xfId="0" applyFont="1" applyBorder="1" applyAlignment="1">
      <alignment vertical="center"/>
    </xf>
    <xf numFmtId="167" fontId="5" fillId="0" borderId="9" xfId="0" applyNumberFormat="1" applyFont="1" applyBorder="1" applyAlignment="1">
      <alignment vertical="center"/>
    </xf>
    <xf numFmtId="0" fontId="12" fillId="6" borderId="6" xfId="0" applyFont="1" applyFill="1" applyBorder="1" applyAlignment="1">
      <alignment horizontal="right" vertical="center"/>
    </xf>
    <xf numFmtId="167" fontId="6" fillId="6" borderId="7" xfId="0" applyNumberFormat="1" applyFont="1" applyFill="1" applyBorder="1" applyAlignment="1">
      <alignment vertical="center"/>
    </xf>
    <xf numFmtId="0" fontId="16" fillId="0" borderId="0" xfId="0" applyFont="1" applyAlignment="1">
      <alignment vertical="center"/>
    </xf>
    <xf numFmtId="0" fontId="17" fillId="4" borderId="2" xfId="0" applyFont="1" applyFill="1" applyBorder="1" applyAlignment="1">
      <alignment horizontal="right" vertical="center"/>
    </xf>
    <xf numFmtId="167" fontId="18" fillId="4" borderId="3" xfId="0" applyNumberFormat="1" applyFont="1" applyFill="1" applyBorder="1" applyAlignment="1">
      <alignment vertical="center"/>
    </xf>
    <xf numFmtId="0" fontId="12" fillId="6" borderId="2" xfId="0" applyFont="1" applyFill="1" applyBorder="1" applyAlignment="1">
      <alignment horizontal="right" vertical="center"/>
    </xf>
    <xf numFmtId="167" fontId="6" fillId="6" borderId="3" xfId="0" applyNumberFormat="1" applyFont="1" applyFill="1" applyBorder="1" applyAlignment="1">
      <alignment vertical="center"/>
    </xf>
    <xf numFmtId="0" fontId="12" fillId="5" borderId="5" xfId="0" applyFont="1" applyFill="1" applyBorder="1" applyAlignment="1">
      <alignment horizontal="center" vertical="center" wrapText="1"/>
    </xf>
    <xf numFmtId="0" fontId="21" fillId="0" borderId="0" xfId="0" applyFont="1" applyAlignment="1">
      <alignment vertical="center"/>
    </xf>
    <xf numFmtId="4" fontId="5" fillId="0" borderId="9" xfId="0" applyNumberFormat="1" applyFont="1" applyBorder="1" applyAlignment="1">
      <alignment vertical="center"/>
    </xf>
    <xf numFmtId="10" fontId="5" fillId="0" borderId="9" xfId="0" applyNumberFormat="1" applyFont="1" applyBorder="1" applyAlignment="1">
      <alignment vertical="center"/>
    </xf>
    <xf numFmtId="0" fontId="20" fillId="0" borderId="0" xfId="1" applyFont="1" applyAlignment="1">
      <alignment vertical="center"/>
    </xf>
    <xf numFmtId="4" fontId="0" fillId="0" borderId="9" xfId="0" applyNumberFormat="1" applyBorder="1" applyAlignment="1">
      <alignment vertical="center"/>
    </xf>
    <xf numFmtId="0" fontId="3" fillId="0" borderId="0" xfId="1" applyAlignment="1">
      <alignment vertical="center"/>
    </xf>
    <xf numFmtId="4" fontId="9" fillId="4" borderId="3" xfId="0" applyNumberFormat="1" applyFont="1" applyFill="1" applyBorder="1" applyAlignment="1">
      <alignment vertical="center"/>
    </xf>
    <xf numFmtId="0" fontId="1" fillId="2" borderId="1" xfId="0" applyFont="1" applyFill="1" applyBorder="1" applyAlignment="1"/>
    <xf numFmtId="0" fontId="0" fillId="2" borderId="1" xfId="0" applyFill="1" applyBorder="1" applyAlignment="1"/>
    <xf numFmtId="0" fontId="6" fillId="0" borderId="13" xfId="0" applyFont="1" applyBorder="1" applyAlignment="1">
      <alignment vertical="center" wrapText="1"/>
    </xf>
    <xf numFmtId="0" fontId="0" fillId="0" borderId="13" xfId="0" applyBorder="1" applyAlignment="1"/>
  </cellXfs>
  <cellStyles count="2">
    <cellStyle name="Hipervínculo" xfId="1" builtinId="8"/>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192.168.103.202\dades\Users\Mar\Downloads\08.Costos_contracte%20(4%20LLIM).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MITACIÓ ANTICIPADA AMB IVA"/>
      <sheetName val="cost contracte 1 any"/>
      <sheetName val="ESCANDALL 4 LLIM"/>
      <sheetName val="cost matèria eleboració 4 LLIM"/>
      <sheetName val="cost contracte"/>
      <sheetName val="FACTURACIÓ TEÒRICA"/>
      <sheetName val="escandall OPCIÓ A"/>
      <sheetName val="escandall OPCIÓ B"/>
      <sheetName val="cost matèria prima i elaboració"/>
      <sheetName val="conveni"/>
      <sheetName val="calendari escolar"/>
    </sheetNames>
    <sheetDataSet>
      <sheetData sheetId="0"/>
      <sheetData sheetId="1"/>
      <sheetData sheetId="2"/>
      <sheetData sheetId="3"/>
      <sheetData sheetId="4"/>
      <sheetData sheetId="5"/>
      <sheetData sheetId="6"/>
      <sheetData sheetId="7"/>
      <sheetData sheetId="8"/>
      <sheetData sheetId="9">
        <row r="6">
          <cell r="A6">
            <v>1</v>
          </cell>
          <cell r="B6" t="str">
            <v>Cap de menjador</v>
          </cell>
          <cell r="C6">
            <v>1690.7</v>
          </cell>
          <cell r="D6">
            <v>1712.6791000000001</v>
          </cell>
          <cell r="E6">
            <v>1731.5185701</v>
          </cell>
          <cell r="F6">
            <v>1750.5652743711</v>
          </cell>
        </row>
        <row r="7">
          <cell r="A7">
            <v>1</v>
          </cell>
          <cell r="B7" t="str">
            <v>Cap de cuina</v>
          </cell>
          <cell r="C7">
            <v>1690.7</v>
          </cell>
          <cell r="D7">
            <v>1712.6791000000001</v>
          </cell>
          <cell r="E7">
            <v>1731.5185701</v>
          </cell>
          <cell r="F7">
            <v>1750.5652743711</v>
          </cell>
        </row>
        <row r="8">
          <cell r="A8">
            <v>1</v>
          </cell>
          <cell r="B8" t="str">
            <v>Cap de sala</v>
          </cell>
          <cell r="C8">
            <v>1690.7</v>
          </cell>
          <cell r="D8">
            <v>1712.6791000000001</v>
          </cell>
          <cell r="E8">
            <v>1731.5185701</v>
          </cell>
          <cell r="F8">
            <v>1750.5652743711</v>
          </cell>
        </row>
        <row r="9">
          <cell r="A9">
            <v>1</v>
          </cell>
          <cell r="B9" t="str">
            <v>Cap de serveis tècnics</v>
          </cell>
          <cell r="C9">
            <v>1690.7</v>
          </cell>
          <cell r="D9">
            <v>1712.6791000000001</v>
          </cell>
          <cell r="E9">
            <v>1731.5185701</v>
          </cell>
          <cell r="F9">
            <v>1750.5652743711</v>
          </cell>
        </row>
        <row r="10">
          <cell r="A10">
            <v>1</v>
          </cell>
          <cell r="B10" t="str">
            <v>Cap administratiu/va</v>
          </cell>
          <cell r="C10">
            <v>1690.7</v>
          </cell>
          <cell r="D10">
            <v>1712.6791000000001</v>
          </cell>
          <cell r="E10">
            <v>1731.5185701</v>
          </cell>
          <cell r="F10">
            <v>1750.5652743711</v>
          </cell>
        </row>
        <row r="11">
          <cell r="A11">
            <v>2</v>
          </cell>
          <cell r="B11" t="str">
            <v>2n/a Cap de cuina</v>
          </cell>
          <cell r="C11">
            <v>1622.28</v>
          </cell>
          <cell r="D11">
            <v>1643.3696399999999</v>
          </cell>
          <cell r="E11">
            <v>1661.44670604</v>
          </cell>
          <cell r="F11">
            <v>1679.72261980644</v>
          </cell>
        </row>
        <row r="12">
          <cell r="A12">
            <v>2</v>
          </cell>
          <cell r="B12" t="str">
            <v>2n/a Encarregat/da</v>
          </cell>
          <cell r="C12">
            <v>1622.28</v>
          </cell>
          <cell r="D12">
            <v>1643.3696399999999</v>
          </cell>
          <cell r="E12">
            <v>1661.44670604</v>
          </cell>
          <cell r="F12">
            <v>1679.72261980644</v>
          </cell>
        </row>
        <row r="13">
          <cell r="A13">
            <v>3</v>
          </cell>
          <cell r="B13" t="str">
            <v>Cap de sector</v>
          </cell>
          <cell r="C13">
            <v>1553.8</v>
          </cell>
          <cell r="D13">
            <v>1573.9993999999999</v>
          </cell>
          <cell r="E13">
            <v>1591.3133934</v>
          </cell>
          <cell r="F13">
            <v>1608.8178407273999</v>
          </cell>
        </row>
        <row r="14">
          <cell r="A14">
            <v>3</v>
          </cell>
          <cell r="B14" t="str">
            <v>Cap de partida</v>
          </cell>
          <cell r="C14">
            <v>1553.8</v>
          </cell>
          <cell r="D14">
            <v>1573.9993999999999</v>
          </cell>
          <cell r="E14">
            <v>1591.3133934</v>
          </cell>
          <cell r="F14">
            <v>1608.8178407273999</v>
          </cell>
        </row>
        <row r="15">
          <cell r="A15">
            <v>3</v>
          </cell>
          <cell r="B15" t="str">
            <v>Comptable general</v>
          </cell>
          <cell r="C15">
            <v>1553.8</v>
          </cell>
          <cell r="D15">
            <v>1573.9993999999999</v>
          </cell>
          <cell r="E15">
            <v>1591.3133934</v>
          </cell>
          <cell r="F15">
            <v>1608.8178407273999</v>
          </cell>
        </row>
        <row r="16">
          <cell r="A16">
            <v>3</v>
          </cell>
          <cell r="B16" t="str">
            <v>Interventor/a</v>
          </cell>
          <cell r="C16">
            <v>1553.8</v>
          </cell>
          <cell r="D16">
            <v>1573.9993999999999</v>
          </cell>
          <cell r="E16">
            <v>1591.3133934</v>
          </cell>
          <cell r="F16">
            <v>1608.8178407273999</v>
          </cell>
        </row>
        <row r="17">
          <cell r="A17">
            <v>3</v>
          </cell>
          <cell r="B17" t="str">
            <v>Fisioterapeuta</v>
          </cell>
          <cell r="C17">
            <v>1553.8</v>
          </cell>
          <cell r="D17">
            <v>1573.9993999999999</v>
          </cell>
          <cell r="E17">
            <v>1591.3133934</v>
          </cell>
          <cell r="F17">
            <v>1608.8178407273999</v>
          </cell>
        </row>
        <row r="18">
          <cell r="A18">
            <v>4</v>
          </cell>
          <cell r="B18" t="str">
            <v>Cambrer/a</v>
          </cell>
          <cell r="C18">
            <v>1416.56</v>
          </cell>
          <cell r="D18">
            <v>1434.9752799999999</v>
          </cell>
          <cell r="E18">
            <v>1450.7600080799998</v>
          </cell>
          <cell r="F18">
            <v>1466.7183681688798</v>
          </cell>
        </row>
        <row r="19">
          <cell r="A19">
            <v>4</v>
          </cell>
          <cell r="B19" t="str">
            <v>Oficial administratiu/va</v>
          </cell>
          <cell r="C19">
            <v>1416.56</v>
          </cell>
          <cell r="D19">
            <v>1434.9752799999999</v>
          </cell>
          <cell r="E19">
            <v>1450.7600080799998</v>
          </cell>
          <cell r="F19">
            <v>1466.7183681688798</v>
          </cell>
        </row>
        <row r="20">
          <cell r="A20">
            <v>4</v>
          </cell>
          <cell r="B20" t="str">
            <v>Dependent/a</v>
          </cell>
          <cell r="C20">
            <v>1416.56</v>
          </cell>
          <cell r="D20">
            <v>1434.9752799999999</v>
          </cell>
          <cell r="E20">
            <v>1450.7600080799998</v>
          </cell>
          <cell r="F20">
            <v>1466.7183681688798</v>
          </cell>
        </row>
        <row r="21">
          <cell r="A21">
            <v>4</v>
          </cell>
          <cell r="B21" t="str">
            <v>Comptable</v>
          </cell>
          <cell r="C21">
            <v>1416.56</v>
          </cell>
          <cell r="D21">
            <v>1434.9752799999999</v>
          </cell>
          <cell r="E21">
            <v>1450.7600080799998</v>
          </cell>
          <cell r="F21">
            <v>1466.7183681688798</v>
          </cell>
        </row>
        <row r="22">
          <cell r="A22">
            <v>4</v>
          </cell>
          <cell r="B22" t="str">
            <v>Caixer/a</v>
          </cell>
          <cell r="C22">
            <v>1416.56</v>
          </cell>
          <cell r="D22">
            <v>1434.9752799999999</v>
          </cell>
          <cell r="E22">
            <v>1450.7600080799998</v>
          </cell>
          <cell r="F22">
            <v>1466.7183681688798</v>
          </cell>
        </row>
        <row r="23">
          <cell r="A23">
            <v>4</v>
          </cell>
          <cell r="B23" t="str">
            <v>Cuiner/a</v>
          </cell>
          <cell r="C23">
            <v>1416.56</v>
          </cell>
          <cell r="D23">
            <v>1434.9752799999999</v>
          </cell>
          <cell r="E23">
            <v>1450.7600080799998</v>
          </cell>
          <cell r="F23">
            <v>1493.6783681688798</v>
          </cell>
        </row>
        <row r="24">
          <cell r="A24">
            <v>4</v>
          </cell>
          <cell r="B24" t="str">
            <v>Dietista titulat/da amb un any d'experiència acreditada (col lectivitats)</v>
          </cell>
          <cell r="C24">
            <v>1416.56</v>
          </cell>
          <cell r="D24">
            <v>1434.9752799999999</v>
          </cell>
          <cell r="E24">
            <v>1450.7600080799998</v>
          </cell>
          <cell r="F24">
            <v>1466.7183681688798</v>
          </cell>
        </row>
        <row r="25">
          <cell r="A25">
            <v>4</v>
          </cell>
          <cell r="B25" t="str">
            <v>Comercial</v>
          </cell>
          <cell r="C25">
            <v>1416.56</v>
          </cell>
          <cell r="D25">
            <v>1434.9752799999999</v>
          </cell>
          <cell r="E25">
            <v>1450.7600080799998</v>
          </cell>
          <cell r="F25">
            <v>1466.7183681688798</v>
          </cell>
        </row>
        <row r="26">
          <cell r="A26">
            <v>5</v>
          </cell>
          <cell r="B26" t="str">
            <v>Xofer de 2a</v>
          </cell>
          <cell r="C26">
            <v>1340.62</v>
          </cell>
          <cell r="D26">
            <v>1358.0480599999999</v>
          </cell>
          <cell r="E26">
            <v>1372.9865886599998</v>
          </cell>
          <cell r="F26">
            <v>1388.0894411352599</v>
          </cell>
        </row>
        <row r="27">
          <cell r="A27">
            <v>6</v>
          </cell>
          <cell r="B27" t="str">
            <v>Auxiliar administratiu/va major de 21 anys</v>
          </cell>
          <cell r="C27">
            <v>1214.6300000000001</v>
          </cell>
          <cell r="D27">
            <v>1230.42019</v>
          </cell>
          <cell r="E27">
            <v>1243.9548120900001</v>
          </cell>
          <cell r="F27">
            <v>1257.6383150229901</v>
          </cell>
        </row>
        <row r="28">
          <cell r="A28">
            <v>7</v>
          </cell>
          <cell r="B28" t="str">
            <v>Auxiliar administratiu/va menor de 21 anys</v>
          </cell>
          <cell r="C28">
            <v>1171.95</v>
          </cell>
          <cell r="D28">
            <v>1187.18535</v>
          </cell>
          <cell r="E28">
            <v>1200.24438885</v>
          </cell>
          <cell r="F28">
            <v>1213.44707712735</v>
          </cell>
        </row>
        <row r="29">
          <cell r="A29">
            <v>7</v>
          </cell>
          <cell r="B29" t="str">
            <v>Auxiliar de servei i neteja</v>
          </cell>
          <cell r="C29">
            <v>1171.95</v>
          </cell>
          <cell r="D29">
            <v>1187.18535</v>
          </cell>
          <cell r="E29">
            <v>1200.24438885</v>
          </cell>
          <cell r="F29">
            <v>1213.44707712735</v>
          </cell>
        </row>
        <row r="30">
          <cell r="A30">
            <v>7</v>
          </cell>
          <cell r="B30" t="str">
            <v>Monitor/a cuidador/a de col lectivitats</v>
          </cell>
          <cell r="C30">
            <v>1171.95</v>
          </cell>
          <cell r="D30">
            <v>1187.18535</v>
          </cell>
          <cell r="E30">
            <v>1200.24438885</v>
          </cell>
          <cell r="F30">
            <v>1213.44707712735</v>
          </cell>
        </row>
        <row r="31">
          <cell r="A31">
            <v>7</v>
          </cell>
          <cell r="B31" t="str">
            <v>Caixer/a</v>
          </cell>
          <cell r="C31">
            <v>1171.95</v>
          </cell>
          <cell r="D31">
            <v>1187.18535</v>
          </cell>
          <cell r="E31">
            <v>1200.24438885</v>
          </cell>
          <cell r="F31">
            <v>1213.44707712735</v>
          </cell>
        </row>
        <row r="32">
          <cell r="A32">
            <v>7</v>
          </cell>
          <cell r="B32" t="str">
            <v>Mosso/a de neteja</v>
          </cell>
          <cell r="C32">
            <v>1171.95</v>
          </cell>
          <cell r="D32">
            <v>1187.18535</v>
          </cell>
          <cell r="E32">
            <v>1200.24438885</v>
          </cell>
          <cell r="F32">
            <v>1213.44707712735</v>
          </cell>
        </row>
        <row r="33">
          <cell r="A33">
            <v>7</v>
          </cell>
          <cell r="B33" t="str">
            <v>Pinche major de 18 anys</v>
          </cell>
          <cell r="C33">
            <v>1171.95</v>
          </cell>
          <cell r="D33">
            <v>1187.18535</v>
          </cell>
          <cell r="E33">
            <v>1200.24438885</v>
          </cell>
          <cell r="F33">
            <v>1213.44707712735</v>
          </cell>
        </row>
        <row r="34">
          <cell r="A34">
            <v>7</v>
          </cell>
          <cell r="B34" t="str">
            <v>Netejadors</v>
          </cell>
          <cell r="C34">
            <v>1171.95</v>
          </cell>
          <cell r="D34">
            <v>1187.18535</v>
          </cell>
          <cell r="E34">
            <v>1200.24438885</v>
          </cell>
          <cell r="F34">
            <v>1213.44707712735</v>
          </cell>
        </row>
        <row r="35">
          <cell r="A35">
            <v>7</v>
          </cell>
          <cell r="B35" t="str">
            <v>Ajudant/a de cuina</v>
          </cell>
          <cell r="C35">
            <v>1171.95</v>
          </cell>
          <cell r="D35">
            <v>1187.18535</v>
          </cell>
          <cell r="E35">
            <v>1200.24438885</v>
          </cell>
          <cell r="F35">
            <v>1240.40707712735</v>
          </cell>
        </row>
        <row r="36">
          <cell r="A36">
            <v>7</v>
          </cell>
          <cell r="B36" t="str">
            <v>Marmitó/ona</v>
          </cell>
          <cell r="C36">
            <v>1171.95</v>
          </cell>
          <cell r="D36">
            <v>1187.18535</v>
          </cell>
          <cell r="E36">
            <v>1200.24438885</v>
          </cell>
          <cell r="F36">
            <v>1213.44707712735</v>
          </cell>
        </row>
        <row r="37">
          <cell r="A37">
            <v>7</v>
          </cell>
          <cell r="B37" t="str">
            <v>Netejador/a</v>
          </cell>
          <cell r="C37">
            <v>1171.95</v>
          </cell>
          <cell r="D37">
            <v>1187.18535</v>
          </cell>
          <cell r="E37">
            <v>1200.24438885</v>
          </cell>
          <cell r="F37">
            <v>1213.44707712735</v>
          </cell>
        </row>
        <row r="38">
          <cell r="A38">
            <v>7</v>
          </cell>
          <cell r="B38" t="str">
            <v>Ajudant/a de menjador</v>
          </cell>
          <cell r="C38">
            <v>1171.95</v>
          </cell>
          <cell r="D38">
            <v>1187.18535</v>
          </cell>
          <cell r="E38">
            <v>1200.24438885</v>
          </cell>
          <cell r="F38">
            <v>1213.44707712735</v>
          </cell>
        </row>
        <row r="39">
          <cell r="A39">
            <v>7</v>
          </cell>
          <cell r="B39" t="str">
            <v>Dietista titulat/da sense experiència</v>
          </cell>
          <cell r="C39">
            <v>1171.95</v>
          </cell>
          <cell r="D39">
            <v>1187.18535</v>
          </cell>
          <cell r="E39">
            <v>1200.24438885</v>
          </cell>
          <cell r="F39">
            <v>1213.44707712735</v>
          </cell>
        </row>
        <row r="40">
          <cell r="A40" t="str">
            <v>Nivell 7 bis</v>
          </cell>
          <cell r="B40" t="str">
            <v>Treballadors/es que accedeixin al seu primer treball en el sector o no tinguin experiència professional.</v>
          </cell>
          <cell r="C40">
            <v>935.02</v>
          </cell>
          <cell r="D40">
            <v>947.17525999999998</v>
          </cell>
          <cell r="E40">
            <v>957.59418786000003</v>
          </cell>
          <cell r="F40">
            <v>968.12772392646002</v>
          </cell>
        </row>
        <row r="41">
          <cell r="A41">
            <v>8</v>
          </cell>
          <cell r="B41" t="str">
            <v>Aspirant administratiu/va</v>
          </cell>
          <cell r="C41">
            <v>723.52</v>
          </cell>
          <cell r="D41">
            <v>732.92575999999997</v>
          </cell>
          <cell r="E41">
            <v>740.98794335999992</v>
          </cell>
          <cell r="F41">
            <v>749.13881073695995</v>
          </cell>
        </row>
      </sheetData>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cido.diba.cat/contractacio/6203610/concessio-del-servei-dapats-a-domicili-ajuntament-de-sant-adria-de-besos" TargetMode="External"/><Relationship Id="rId3" Type="http://schemas.openxmlformats.org/officeDocument/2006/relationships/hyperlink" Target="https://contractaciopublica.gencat.cat/ecofin_pscp/AppJava/ca_ES/awardnotice.pscp?idDoc=48837389&amp;reqCode=viewPcan" TargetMode="External"/><Relationship Id="rId7" Type="http://schemas.openxmlformats.org/officeDocument/2006/relationships/hyperlink" Target="https://contractaciopublica.gencat.cat/ecofin_pscp/AppJava/ca_ES/awardnotice.pscp?idDoc=22952804&amp;reqCode=viewPcan" TargetMode="External"/><Relationship Id="rId2" Type="http://schemas.openxmlformats.org/officeDocument/2006/relationships/hyperlink" Target="https://contractaciopublica.gencat.cat/ecofin_pscp/AppJava/awardnotice.pscp?reqCode=viewPcan&amp;idDoc=42426514&amp;lawType=3" TargetMode="External"/><Relationship Id="rId1" Type="http://schemas.openxmlformats.org/officeDocument/2006/relationships/hyperlink" Target="https://cido.diba.cat/contractacio/7658198/serveis-dapats-i-apats-a-domicili-en-el-municipi-ajuntament-de-viladecans" TargetMode="External"/><Relationship Id="rId6" Type="http://schemas.openxmlformats.org/officeDocument/2006/relationships/hyperlink" Target="https://contractaciopublica.gencat.cat/ecofin_pscp/AppJava/ca_ES/awardnotice.pscp?idDoc=32514424&amp;reqCode=viewPcan" TargetMode="External"/><Relationship Id="rId11" Type="http://schemas.openxmlformats.org/officeDocument/2006/relationships/printerSettings" Target="../printerSettings/printerSettings2.bin"/><Relationship Id="rId5" Type="http://schemas.openxmlformats.org/officeDocument/2006/relationships/hyperlink" Target="https://contractaciopublica.gencat.cat/ecofin_pscp/AppJava/ca_ES/awardnotice.pscp?idDoc=47359301&amp;reqCode=viewPcan" TargetMode="External"/><Relationship Id="rId10" Type="http://schemas.openxmlformats.org/officeDocument/2006/relationships/hyperlink" Target="https://dibaaps.diba.cat/scripts/ftpisa.aspx?fnew?cido&amp;bopb/2010/05/20100527/BOPB_20100527_016_017.pdf" TargetMode="External"/><Relationship Id="rId4" Type="http://schemas.openxmlformats.org/officeDocument/2006/relationships/hyperlink" Target="https://contractaciopublica.gencat.cat/ecofin_pscp/AppJava/ca_ES/awardnotice.pscp?idDoc=47359301&amp;reqCode=viewPcan" TargetMode="External"/><Relationship Id="rId9" Type="http://schemas.openxmlformats.org/officeDocument/2006/relationships/hyperlink" Target="https://bop.diba.cat/scripts/ftpisa.aspx?fnew?bop2014&amp;01/022014001039.pdf"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ine.es/varipc/verVariaciones.do?idmesini=1&amp;anyoini=2016&amp;idmesfin=6&amp;anyofin=2019&amp;ntipo=1&amp;enviar=Calcular"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es.statista.com/estadisticas/648884/precio-medio-de-las-pastas-por-tipo-espana/" TargetMode="External"/></Relationships>
</file>

<file path=xl/worksheets/_rels/sheet10.xml.rels><?xml version="1.0" encoding="UTF-8" standalone="yes"?>
<Relationships xmlns="http://schemas.openxmlformats.org/package/2006/relationships"><Relationship Id="rId1" Type="http://schemas.openxmlformats.org/officeDocument/2006/relationships/hyperlink" Target="https://www.mercabarna.es/serveis/es_estadistiques-productes/?sector=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C17"/>
  <sheetViews>
    <sheetView showGridLines="0" tabSelected="1" topLeftCell="B1" workbookViewId="0">
      <selection activeCell="C19" sqref="C19"/>
    </sheetView>
  </sheetViews>
  <sheetFormatPr baseColWidth="10" defaultColWidth="11.42578125" defaultRowHeight="15.75" x14ac:dyDescent="0.25"/>
  <cols>
    <col min="1" max="1" width="87.5703125" style="17" customWidth="1"/>
    <col min="2" max="2" width="12" style="17" bestFit="1" customWidth="1"/>
    <col min="3" max="16384" width="11.42578125" style="17"/>
  </cols>
  <sheetData>
    <row r="1" spans="1:3" ht="48.75" customHeight="1" thickBot="1" x14ac:dyDescent="0.3">
      <c r="A1" s="76" t="s">
        <v>466</v>
      </c>
    </row>
    <row r="2" spans="1:3" ht="28.5" customHeight="1" x14ac:dyDescent="0.25">
      <c r="A2" s="64" t="s">
        <v>369</v>
      </c>
      <c r="B2" s="65"/>
    </row>
    <row r="3" spans="1:3" x14ac:dyDescent="0.25">
      <c r="A3" s="66" t="s">
        <v>370</v>
      </c>
      <c r="B3" s="67">
        <f>+'PROPOSTA MENÚ SETMANAL'!B27</f>
        <v>1.236804440184428</v>
      </c>
    </row>
    <row r="4" spans="1:3" x14ac:dyDescent="0.25">
      <c r="A4" s="66" t="s">
        <v>371</v>
      </c>
      <c r="B4" s="67">
        <f>+'MÀ OBRA-LOGÍSTICA-GESTIÓ-DIETIS'!F12</f>
        <v>0.84929694972311276</v>
      </c>
    </row>
    <row r="5" spans="1:3" x14ac:dyDescent="0.25">
      <c r="A5" s="66" t="s">
        <v>390</v>
      </c>
      <c r="B5" s="67">
        <f>+'MÀ OBRA-LOGÍSTICA-GESTIÓ-DIETIS'!F14</f>
        <v>0.38729025065578548</v>
      </c>
    </row>
    <row r="6" spans="1:3" x14ac:dyDescent="0.25">
      <c r="A6" s="66" t="s">
        <v>414</v>
      </c>
      <c r="B6" s="67">
        <f>+'MÀ OBRA-LOGÍSTICA-GESTIÓ-DIETIS'!F17</f>
        <v>1.9537014281550569</v>
      </c>
    </row>
    <row r="7" spans="1:3" x14ac:dyDescent="0.25">
      <c r="A7" s="66" t="s">
        <v>456</v>
      </c>
      <c r="B7" s="67">
        <f>+'MÀ OBRA-LOGÍSTICA-GESTIÓ-DIETIS'!F19</f>
        <v>0.2046154983969688</v>
      </c>
    </row>
    <row r="8" spans="1:3" x14ac:dyDescent="0.25">
      <c r="A8" s="66" t="s">
        <v>460</v>
      </c>
      <c r="B8" s="67">
        <f>+SUM(B3:B7)*0.2</f>
        <v>0.92634171342307037</v>
      </c>
      <c r="C8" s="17" t="s">
        <v>461</v>
      </c>
    </row>
    <row r="9" spans="1:3" x14ac:dyDescent="0.25">
      <c r="A9" s="66" t="s">
        <v>395</v>
      </c>
      <c r="B9" s="67">
        <f>(55*10+260*3)/('MÀ OBRA-LOGÍSTICA-GESTIÓ-DIETIS'!B6*365)</f>
        <v>3.8764208685514424E-2</v>
      </c>
      <c r="C9" s="17" t="s">
        <v>417</v>
      </c>
    </row>
    <row r="10" spans="1:3" ht="16.5" thickBot="1" x14ac:dyDescent="0.3">
      <c r="A10" s="68" t="s">
        <v>418</v>
      </c>
      <c r="B10" s="69">
        <f>+SUM(B3:B9)</f>
        <v>5.5968144892239371</v>
      </c>
    </row>
    <row r="11" spans="1:3" ht="28.5" customHeight="1" x14ac:dyDescent="0.25">
      <c r="A11" s="64" t="s">
        <v>396</v>
      </c>
      <c r="B11" s="65"/>
    </row>
    <row r="12" spans="1:3" x14ac:dyDescent="0.25">
      <c r="A12" s="66" t="s">
        <v>399</v>
      </c>
      <c r="B12" s="67">
        <f>+B10*0.13</f>
        <v>0.7275858835991118</v>
      </c>
      <c r="C12" s="17" t="s">
        <v>424</v>
      </c>
    </row>
    <row r="13" spans="1:3" ht="16.5" x14ac:dyDescent="0.25">
      <c r="A13" s="66" t="s">
        <v>420</v>
      </c>
      <c r="B13" s="67">
        <f>+(B10+B12)*0.06</f>
        <v>0.37946402236938293</v>
      </c>
      <c r="C13" s="70" t="s">
        <v>425</v>
      </c>
    </row>
    <row r="14" spans="1:3" ht="16.5" thickBot="1" x14ac:dyDescent="0.3">
      <c r="A14" s="68" t="s">
        <v>419</v>
      </c>
      <c r="B14" s="69">
        <f>+SUM(B12:B13)</f>
        <v>1.1070499059684948</v>
      </c>
      <c r="C14" s="17" t="s">
        <v>426</v>
      </c>
    </row>
    <row r="15" spans="1:3" ht="28.5" customHeight="1" thickBot="1" x14ac:dyDescent="0.3">
      <c r="A15" s="71" t="s">
        <v>458</v>
      </c>
      <c r="B15" s="72">
        <f>+SUM(B10,B14)</f>
        <v>6.7038643951924319</v>
      </c>
      <c r="C15" s="17" t="s">
        <v>459</v>
      </c>
    </row>
    <row r="16" spans="1:3" ht="16.5" thickBot="1" x14ac:dyDescent="0.3">
      <c r="A16" s="73" t="s">
        <v>397</v>
      </c>
      <c r="B16" s="74">
        <f>+B15*0.1</f>
        <v>0.67038643951924326</v>
      </c>
      <c r="C16" s="17" t="s">
        <v>427</v>
      </c>
    </row>
    <row r="17" spans="1:3" ht="28.5" customHeight="1" thickBot="1" x14ac:dyDescent="0.3">
      <c r="A17" s="71" t="s">
        <v>462</v>
      </c>
      <c r="B17" s="72">
        <f>+SUM(B10,B14,B16)</f>
        <v>7.3742508347116749</v>
      </c>
      <c r="C17" s="17" t="s">
        <v>465</v>
      </c>
    </row>
  </sheetData>
  <pageMargins left="0.7" right="0.7" top="0.75" bottom="0.75" header="0.3" footer="0.3"/>
  <pageSetup paperSize="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C14"/>
  <sheetViews>
    <sheetView showGridLines="0" topLeftCell="A2" workbookViewId="0">
      <selection activeCell="A34" sqref="A33:A34"/>
    </sheetView>
  </sheetViews>
  <sheetFormatPr baseColWidth="10" defaultColWidth="11.42578125" defaultRowHeight="15" x14ac:dyDescent="0.25"/>
  <cols>
    <col min="1" max="1" width="47.28515625" style="61" customWidth="1"/>
    <col min="2" max="2" width="14.140625" style="61" customWidth="1"/>
    <col min="3" max="16384" width="11.42578125" style="61"/>
  </cols>
  <sheetData>
    <row r="1" spans="1:3" s="17" customFormat="1" ht="48.75" customHeight="1" thickBot="1" x14ac:dyDescent="0.3">
      <c r="A1" s="76" t="s">
        <v>467</v>
      </c>
    </row>
    <row r="2" spans="1:3" ht="37.5" customHeight="1" x14ac:dyDescent="0.25">
      <c r="A2" s="59" t="s">
        <v>463</v>
      </c>
      <c r="B2" s="60" t="s">
        <v>464</v>
      </c>
    </row>
    <row r="3" spans="1:3" x14ac:dyDescent="0.25">
      <c r="A3" s="62" t="s">
        <v>428</v>
      </c>
      <c r="B3" s="80">
        <f>5.918/1.1</f>
        <v>5.38</v>
      </c>
      <c r="C3" s="81" t="s">
        <v>433</v>
      </c>
    </row>
    <row r="4" spans="1:3" x14ac:dyDescent="0.25">
      <c r="A4" s="62" t="s">
        <v>429</v>
      </c>
      <c r="B4" s="80">
        <f>7.92/1.1</f>
        <v>7.1999999999999993</v>
      </c>
      <c r="C4" s="81" t="s">
        <v>430</v>
      </c>
    </row>
    <row r="5" spans="1:3" x14ac:dyDescent="0.25">
      <c r="A5" s="62" t="s">
        <v>432</v>
      </c>
      <c r="B5" s="80">
        <f>AVERAGE(6.8,8,7.4)</f>
        <v>7.4000000000000012</v>
      </c>
      <c r="C5" s="81" t="s">
        <v>431</v>
      </c>
    </row>
    <row r="6" spans="1:3" x14ac:dyDescent="0.25">
      <c r="A6" s="62" t="s">
        <v>434</v>
      </c>
      <c r="B6" s="80">
        <f>5.68/1.1</f>
        <v>5.1636363636363631</v>
      </c>
    </row>
    <row r="7" spans="1:3" x14ac:dyDescent="0.25">
      <c r="A7" s="62" t="s">
        <v>435</v>
      </c>
      <c r="B7" s="80">
        <f>6.75/1.1</f>
        <v>6.1363636363636358</v>
      </c>
      <c r="C7" s="81" t="s">
        <v>437</v>
      </c>
    </row>
    <row r="8" spans="1:3" x14ac:dyDescent="0.25">
      <c r="A8" s="62" t="s">
        <v>436</v>
      </c>
      <c r="B8" s="80">
        <f>7.7/1.1</f>
        <v>7</v>
      </c>
      <c r="C8" s="81" t="s">
        <v>437</v>
      </c>
    </row>
    <row r="9" spans="1:3" x14ac:dyDescent="0.25">
      <c r="A9" s="62" t="s">
        <v>438</v>
      </c>
      <c r="B9" s="80">
        <f>5.61/1.1</f>
        <v>5.0999999999999996</v>
      </c>
      <c r="C9" s="81" t="s">
        <v>439</v>
      </c>
    </row>
    <row r="10" spans="1:3" x14ac:dyDescent="0.25">
      <c r="A10" s="62" t="s">
        <v>440</v>
      </c>
      <c r="B10" s="80">
        <f>5.35</f>
        <v>5.35</v>
      </c>
      <c r="C10" s="81" t="s">
        <v>441</v>
      </c>
    </row>
    <row r="11" spans="1:3" x14ac:dyDescent="0.25">
      <c r="A11" s="62" t="s">
        <v>442</v>
      </c>
      <c r="B11" s="80">
        <f>5.95</f>
        <v>5.95</v>
      </c>
      <c r="C11" s="81" t="s">
        <v>443</v>
      </c>
    </row>
    <row r="12" spans="1:3" x14ac:dyDescent="0.25">
      <c r="A12" s="62" t="s">
        <v>444</v>
      </c>
      <c r="B12" s="80">
        <f>6.81</f>
        <v>6.81</v>
      </c>
      <c r="C12" s="81" t="s">
        <v>445</v>
      </c>
    </row>
    <row r="13" spans="1:3" ht="15.75" thickBot="1" x14ac:dyDescent="0.3">
      <c r="A13" s="62" t="s">
        <v>446</v>
      </c>
      <c r="B13" s="80">
        <f>5</f>
        <v>5</v>
      </c>
      <c r="C13" s="81" t="s">
        <v>447</v>
      </c>
    </row>
    <row r="14" spans="1:3" ht="34.5" customHeight="1" thickBot="1" x14ac:dyDescent="0.3">
      <c r="A14" s="63" t="s">
        <v>458</v>
      </c>
      <c r="B14" s="82">
        <f>+AVERAGE(B3:B13)</f>
        <v>6.0445454545454558</v>
      </c>
    </row>
  </sheetData>
  <hyperlinks>
    <hyperlink ref="C4" r:id="rId1"/>
    <hyperlink ref="C5" r:id="rId2"/>
    <hyperlink ref="C3" r:id="rId3"/>
    <hyperlink ref="C7" r:id="rId4"/>
    <hyperlink ref="C8" r:id="rId5"/>
    <hyperlink ref="C9" r:id="rId6"/>
    <hyperlink ref="C10" r:id="rId7"/>
    <hyperlink ref="C11" r:id="rId8"/>
    <hyperlink ref="C12" r:id="rId9"/>
    <hyperlink ref="C13" r:id="rId10"/>
  </hyperlinks>
  <pageMargins left="0.7" right="0.7" top="0.75" bottom="0.75" header="0.3" footer="0.3"/>
  <pageSetup paperSize="9" orientation="portrait"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C5"/>
  <sheetViews>
    <sheetView showGridLines="0" workbookViewId="0">
      <selection sqref="A1:B5"/>
    </sheetView>
  </sheetViews>
  <sheetFormatPr baseColWidth="10" defaultColWidth="51.42578125" defaultRowHeight="15.75" x14ac:dyDescent="0.25"/>
  <cols>
    <col min="1" max="1" width="51.42578125" style="17"/>
    <col min="2" max="2" width="17.140625" style="17" customWidth="1"/>
    <col min="3" max="16384" width="51.42578125" style="17"/>
  </cols>
  <sheetData>
    <row r="1" spans="1:3" ht="48.75" customHeight="1" thickBot="1" x14ac:dyDescent="0.3">
      <c r="A1" s="76" t="s">
        <v>468</v>
      </c>
    </row>
    <row r="2" spans="1:3" ht="39" customHeight="1" x14ac:dyDescent="0.25">
      <c r="A2" s="64" t="s">
        <v>448</v>
      </c>
      <c r="B2" s="75" t="s">
        <v>464</v>
      </c>
    </row>
    <row r="3" spans="1:3" x14ac:dyDescent="0.25">
      <c r="A3" s="66" t="s">
        <v>434</v>
      </c>
      <c r="B3" s="77">
        <f>5.16</f>
        <v>5.16</v>
      </c>
    </row>
    <row r="4" spans="1:3" ht="16.5" thickBot="1" x14ac:dyDescent="0.3">
      <c r="A4" s="66" t="s">
        <v>449</v>
      </c>
      <c r="B4" s="78">
        <v>6.4000000000000001E-2</v>
      </c>
      <c r="C4" s="79" t="s">
        <v>450</v>
      </c>
    </row>
    <row r="5" spans="1:3" ht="28.5" customHeight="1" thickBot="1" x14ac:dyDescent="0.3">
      <c r="A5" s="71" t="s">
        <v>458</v>
      </c>
      <c r="B5" s="72">
        <f>+B3*(1+B4)</f>
        <v>5.49024</v>
      </c>
    </row>
  </sheetData>
  <hyperlinks>
    <hyperlink ref="C4" r:id="rId1"/>
  </hyperlinks>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K49"/>
  <sheetViews>
    <sheetView showGridLines="0" workbookViewId="0">
      <selection sqref="A1:K49"/>
    </sheetView>
  </sheetViews>
  <sheetFormatPr baseColWidth="10" defaultRowHeight="15" x14ac:dyDescent="0.25"/>
  <cols>
    <col min="1" max="1" width="28.42578125" customWidth="1"/>
    <col min="2" max="4" width="18.7109375" customWidth="1"/>
    <col min="5" max="5" width="20" customWidth="1"/>
    <col min="6" max="10" width="18.7109375" customWidth="1"/>
    <col min="11" max="11" width="26.28515625" customWidth="1"/>
  </cols>
  <sheetData>
    <row r="1" spans="1:10" ht="15.75" x14ac:dyDescent="0.25">
      <c r="A1" s="19" t="s">
        <v>372</v>
      </c>
      <c r="B1" s="17"/>
      <c r="C1" s="17"/>
      <c r="D1" s="17"/>
      <c r="E1" s="17"/>
      <c r="F1" s="17"/>
      <c r="G1" s="17"/>
      <c r="H1" s="17"/>
      <c r="I1" s="17"/>
      <c r="J1" s="17"/>
    </row>
    <row r="2" spans="1:10" ht="15.75" x14ac:dyDescent="0.25">
      <c r="A2" s="19" t="s">
        <v>451</v>
      </c>
      <c r="B2" s="17"/>
      <c r="C2" s="17"/>
      <c r="D2" s="17"/>
      <c r="E2" s="17"/>
      <c r="F2" s="17"/>
      <c r="G2" s="17"/>
      <c r="H2" s="17"/>
      <c r="I2" s="17"/>
      <c r="J2" s="17"/>
    </row>
    <row r="3" spans="1:10" ht="15.75" x14ac:dyDescent="0.25">
      <c r="A3" s="19" t="s">
        <v>452</v>
      </c>
      <c r="B3" s="17"/>
      <c r="C3" s="17"/>
      <c r="D3" s="17"/>
      <c r="E3" s="17"/>
      <c r="F3" s="17"/>
      <c r="G3" s="17"/>
      <c r="H3" s="17"/>
      <c r="I3" s="17"/>
      <c r="J3" s="17"/>
    </row>
    <row r="4" spans="1:10" ht="15.75" x14ac:dyDescent="0.25">
      <c r="A4" s="19" t="s">
        <v>406</v>
      </c>
      <c r="B4" s="17"/>
      <c r="C4" s="17"/>
      <c r="D4" s="17"/>
      <c r="E4" s="17"/>
      <c r="F4" s="17"/>
      <c r="G4" s="17"/>
      <c r="H4" s="17"/>
      <c r="I4" s="17"/>
      <c r="J4" s="17"/>
    </row>
    <row r="5" spans="1:10" ht="16.5" thickBot="1" x14ac:dyDescent="0.3">
      <c r="A5" s="17"/>
      <c r="B5" s="17"/>
      <c r="C5" s="17"/>
      <c r="D5" s="17"/>
      <c r="E5" s="17"/>
      <c r="F5" s="17"/>
      <c r="G5" s="17"/>
      <c r="H5" s="17"/>
      <c r="I5" s="17"/>
      <c r="J5" s="17"/>
    </row>
    <row r="6" spans="1:10" ht="16.5" thickBot="1" x14ac:dyDescent="0.3">
      <c r="A6" s="29" t="s">
        <v>386</v>
      </c>
      <c r="B6" s="30">
        <v>94</v>
      </c>
      <c r="C6" s="17"/>
      <c r="D6" s="17"/>
      <c r="E6" s="17"/>
      <c r="F6" s="17"/>
      <c r="G6" s="17"/>
      <c r="H6" s="17"/>
      <c r="I6" s="17"/>
      <c r="J6" s="17"/>
    </row>
    <row r="7" spans="1:10" ht="16.5" thickBot="1" x14ac:dyDescent="0.3">
      <c r="A7" s="29" t="s">
        <v>391</v>
      </c>
      <c r="B7" s="30">
        <v>4</v>
      </c>
      <c r="C7" s="17"/>
      <c r="D7" s="17"/>
      <c r="E7" s="17"/>
      <c r="F7" s="17"/>
      <c r="G7" s="17"/>
      <c r="H7" s="18"/>
      <c r="I7" s="17"/>
      <c r="J7" s="17"/>
    </row>
    <row r="8" spans="1:10" ht="75.599999999999994" customHeight="1" x14ac:dyDescent="0.25">
      <c r="A8" s="39" t="s">
        <v>415</v>
      </c>
      <c r="B8" s="40"/>
      <c r="C8" s="41" t="s">
        <v>404</v>
      </c>
      <c r="D8" s="42"/>
      <c r="E8" s="43" t="s">
        <v>405</v>
      </c>
      <c r="F8" s="43" t="s">
        <v>416</v>
      </c>
      <c r="G8" s="17"/>
      <c r="H8" s="18"/>
      <c r="I8" s="17"/>
      <c r="J8" s="17"/>
    </row>
    <row r="9" spans="1:10" ht="15.75" x14ac:dyDescent="0.25">
      <c r="A9" s="33" t="s">
        <v>382</v>
      </c>
      <c r="B9" s="33" t="s">
        <v>387</v>
      </c>
      <c r="C9" s="34">
        <v>2</v>
      </c>
      <c r="D9" s="24"/>
      <c r="E9" s="35">
        <f>+K23</f>
        <v>16.549140328767123</v>
      </c>
      <c r="F9" s="26">
        <f>+E9/$B$6</f>
        <v>0.17605468434858643</v>
      </c>
      <c r="G9" s="17"/>
      <c r="H9" s="18"/>
      <c r="I9" s="17"/>
      <c r="J9" s="17"/>
    </row>
    <row r="10" spans="1:10" ht="15.75" x14ac:dyDescent="0.25">
      <c r="A10" s="34" t="s">
        <v>383</v>
      </c>
      <c r="B10" s="33" t="s">
        <v>387</v>
      </c>
      <c r="C10" s="34">
        <v>3</v>
      </c>
      <c r="D10" s="24"/>
      <c r="E10" s="35">
        <f>+K26</f>
        <v>34.433987671232877</v>
      </c>
      <c r="F10" s="26">
        <f t="shared" ref="F10:F13" si="0">+E10/$B$6</f>
        <v>0.36631901777907316</v>
      </c>
      <c r="G10" s="17"/>
      <c r="H10" s="18"/>
      <c r="I10" s="17"/>
      <c r="J10" s="17"/>
    </row>
    <row r="11" spans="1:10" ht="16.5" thickBot="1" x14ac:dyDescent="0.3">
      <c r="A11" s="34" t="s">
        <v>388</v>
      </c>
      <c r="B11" s="33" t="s">
        <v>387</v>
      </c>
      <c r="C11" s="34">
        <v>3</v>
      </c>
      <c r="D11" s="24"/>
      <c r="E11" s="35">
        <f>+K29</f>
        <v>28.850785273972601</v>
      </c>
      <c r="F11" s="26">
        <f t="shared" si="0"/>
        <v>0.3069232475954532</v>
      </c>
      <c r="G11" s="17"/>
      <c r="H11" s="18"/>
      <c r="I11" s="17"/>
      <c r="J11" s="17"/>
    </row>
    <row r="12" spans="1:10" ht="16.5" thickBot="1" x14ac:dyDescent="0.3">
      <c r="A12" s="17"/>
      <c r="B12" s="17"/>
      <c r="C12" s="17"/>
      <c r="D12" s="17"/>
      <c r="E12" s="29" t="s">
        <v>393</v>
      </c>
      <c r="F12" s="38">
        <f>+SUM(F9:F11)</f>
        <v>0.84929694972311276</v>
      </c>
      <c r="G12" s="17"/>
      <c r="H12" s="18"/>
      <c r="I12" s="17"/>
      <c r="J12" s="17"/>
    </row>
    <row r="13" spans="1:10" ht="16.5" thickBot="1" x14ac:dyDescent="0.3">
      <c r="A13" s="34" t="s">
        <v>392</v>
      </c>
      <c r="B13" s="33" t="s">
        <v>387</v>
      </c>
      <c r="C13" s="34">
        <v>4</v>
      </c>
      <c r="D13" s="24"/>
      <c r="E13" s="36">
        <f>+K34</f>
        <v>36.405283561643834</v>
      </c>
      <c r="F13" s="37">
        <f t="shared" si="0"/>
        <v>0.38729025065578548</v>
      </c>
      <c r="G13" s="17"/>
      <c r="H13" s="18"/>
      <c r="I13" s="17"/>
      <c r="J13" s="17"/>
    </row>
    <row r="14" spans="1:10" ht="15.75" x14ac:dyDescent="0.25">
      <c r="A14" s="17"/>
      <c r="B14" s="17"/>
      <c r="C14" s="17"/>
      <c r="D14" s="17"/>
      <c r="E14" s="31" t="s">
        <v>394</v>
      </c>
      <c r="F14" s="32">
        <f>+F13</f>
        <v>0.38729025065578548</v>
      </c>
      <c r="G14" s="17"/>
      <c r="H14" s="18"/>
      <c r="I14" s="17"/>
      <c r="J14" s="17"/>
    </row>
    <row r="15" spans="1:10" ht="15.75" x14ac:dyDescent="0.25">
      <c r="A15" s="34" t="s">
        <v>410</v>
      </c>
      <c r="B15" s="33" t="s">
        <v>387</v>
      </c>
      <c r="C15" s="34">
        <v>8</v>
      </c>
      <c r="D15" s="24"/>
      <c r="E15" s="35">
        <f>+K40</f>
        <v>91.823967123287673</v>
      </c>
      <c r="F15" s="26">
        <f t="shared" ref="F15:F16" si="1">+E15/$B$6</f>
        <v>0.97685071407752844</v>
      </c>
      <c r="G15" s="17"/>
      <c r="H15" s="18"/>
      <c r="I15" s="17"/>
      <c r="J15" s="17"/>
    </row>
    <row r="16" spans="1:10" ht="16.5" thickBot="1" x14ac:dyDescent="0.3">
      <c r="A16" s="34" t="s">
        <v>412</v>
      </c>
      <c r="B16" s="33" t="s">
        <v>387</v>
      </c>
      <c r="C16" s="34">
        <v>8</v>
      </c>
      <c r="D16" s="24"/>
      <c r="E16" s="35">
        <f>+K43</f>
        <v>91.823967123287673</v>
      </c>
      <c r="F16" s="26">
        <f t="shared" si="1"/>
        <v>0.97685071407752844</v>
      </c>
      <c r="G16" s="17"/>
      <c r="H16" s="18"/>
      <c r="I16" s="17"/>
      <c r="J16" s="17"/>
    </row>
    <row r="17" spans="1:11" ht="16.5" thickBot="1" x14ac:dyDescent="0.3">
      <c r="A17" s="17"/>
      <c r="B17" s="17"/>
      <c r="C17" s="17"/>
      <c r="D17" s="17"/>
      <c r="E17" s="29" t="s">
        <v>413</v>
      </c>
      <c r="F17" s="38">
        <f>+SUM(F15:F16)</f>
        <v>1.9537014281550569</v>
      </c>
      <c r="G17" s="17"/>
      <c r="H17" s="18"/>
      <c r="I17" s="17"/>
      <c r="J17" s="17"/>
    </row>
    <row r="18" spans="1:11" ht="16.5" thickBot="1" x14ac:dyDescent="0.3">
      <c r="A18" s="34" t="s">
        <v>453</v>
      </c>
      <c r="B18" s="33" t="s">
        <v>387</v>
      </c>
      <c r="C18" s="34">
        <v>2</v>
      </c>
      <c r="D18" s="24"/>
      <c r="E18" s="35">
        <f>+K49</f>
        <v>19.233856849315067</v>
      </c>
      <c r="F18" s="26">
        <f t="shared" ref="F18" si="2">+E18/$B$6</f>
        <v>0.2046154983969688</v>
      </c>
      <c r="G18" s="17"/>
      <c r="H18" s="18"/>
      <c r="I18" s="17"/>
      <c r="J18" s="17"/>
    </row>
    <row r="19" spans="1:11" ht="16.5" thickBot="1" x14ac:dyDescent="0.3">
      <c r="A19" s="17"/>
      <c r="B19" s="17"/>
      <c r="C19" s="17"/>
      <c r="D19" s="17"/>
      <c r="E19" s="29" t="s">
        <v>454</v>
      </c>
      <c r="F19" s="38">
        <f>+F18</f>
        <v>0.2046154983969688</v>
      </c>
      <c r="G19" s="17"/>
      <c r="H19" s="18"/>
      <c r="I19" s="17"/>
      <c r="J19" s="17"/>
    </row>
    <row r="20" spans="1:11" ht="16.5" thickBot="1" x14ac:dyDescent="0.3">
      <c r="A20" s="44" t="s">
        <v>407</v>
      </c>
      <c r="B20" s="45"/>
      <c r="C20" s="45"/>
      <c r="D20" s="45"/>
      <c r="E20" s="45"/>
      <c r="F20" s="45"/>
      <c r="G20" s="45"/>
      <c r="H20" s="46"/>
      <c r="I20" s="45"/>
      <c r="J20" s="45"/>
      <c r="K20" s="47"/>
    </row>
    <row r="21" spans="1:11" ht="15.75" x14ac:dyDescent="0.25">
      <c r="A21" s="19" t="s">
        <v>373</v>
      </c>
      <c r="B21" s="19" t="s">
        <v>400</v>
      </c>
      <c r="C21" s="17"/>
      <c r="D21" s="17"/>
      <c r="E21" s="17"/>
      <c r="F21" s="17"/>
      <c r="G21" s="17"/>
      <c r="H21" s="17"/>
      <c r="I21" s="17"/>
      <c r="J21" s="17"/>
    </row>
    <row r="22" spans="1:11" ht="15.75" x14ac:dyDescent="0.25">
      <c r="A22" s="20" t="s">
        <v>374</v>
      </c>
      <c r="B22" s="21" t="s">
        <v>375</v>
      </c>
      <c r="C22" s="20" t="s">
        <v>376</v>
      </c>
      <c r="D22" s="22">
        <v>0.35</v>
      </c>
      <c r="E22" s="20" t="s">
        <v>377</v>
      </c>
      <c r="F22" s="20" t="s">
        <v>378</v>
      </c>
      <c r="G22" s="20" t="s">
        <v>379</v>
      </c>
      <c r="H22" s="20" t="s">
        <v>385</v>
      </c>
      <c r="I22" s="20" t="s">
        <v>380</v>
      </c>
      <c r="J22" s="20" t="s">
        <v>381</v>
      </c>
      <c r="K22" s="20" t="s">
        <v>389</v>
      </c>
    </row>
    <row r="23" spans="1:11" ht="15.75" x14ac:dyDescent="0.25">
      <c r="A23" s="23">
        <v>1229.23</v>
      </c>
      <c r="B23" s="24">
        <v>2021</v>
      </c>
      <c r="C23" s="23">
        <f>A23*14</f>
        <v>17209.22</v>
      </c>
      <c r="D23" s="23">
        <f>C23*$D$22</f>
        <v>6023.2269999999999</v>
      </c>
      <c r="E23" s="23">
        <f>C23+D23</f>
        <v>23232.447</v>
      </c>
      <c r="F23" s="23">
        <f>+E23*0.04</f>
        <v>929.29788000000008</v>
      </c>
      <c r="G23" s="23">
        <f>+E23+F23</f>
        <v>24161.744879999998</v>
      </c>
      <c r="H23" s="25">
        <v>365</v>
      </c>
      <c r="I23" s="23">
        <f>G23/H23</f>
        <v>66.196561315068493</v>
      </c>
      <c r="J23" s="26">
        <f>I23/8</f>
        <v>8.2745701643835616</v>
      </c>
      <c r="K23" s="26">
        <f>+J23*C9</f>
        <v>16.549140328767123</v>
      </c>
    </row>
    <row r="24" spans="1:11" ht="15.75" x14ac:dyDescent="0.25">
      <c r="A24" s="19" t="s">
        <v>382</v>
      </c>
      <c r="B24" s="19" t="s">
        <v>401</v>
      </c>
      <c r="C24" s="17"/>
      <c r="D24" s="17"/>
      <c r="E24" s="17"/>
      <c r="F24" s="17"/>
      <c r="G24" s="17"/>
      <c r="H24" s="17"/>
      <c r="I24" s="17"/>
      <c r="J24" s="17"/>
    </row>
    <row r="25" spans="1:11" ht="15.75" x14ac:dyDescent="0.25">
      <c r="A25" s="20" t="s">
        <v>374</v>
      </c>
      <c r="B25" s="21" t="s">
        <v>375</v>
      </c>
      <c r="C25" s="20" t="s">
        <v>376</v>
      </c>
      <c r="D25" s="22">
        <v>0.35</v>
      </c>
      <c r="E25" s="20" t="s">
        <v>377</v>
      </c>
      <c r="F25" s="20" t="s">
        <v>378</v>
      </c>
      <c r="G25" s="20" t="s">
        <v>379</v>
      </c>
      <c r="H25" s="20" t="s">
        <v>385</v>
      </c>
      <c r="I25" s="20" t="s">
        <v>380</v>
      </c>
      <c r="J25" s="20" t="s">
        <v>381</v>
      </c>
      <c r="K25" s="20" t="s">
        <v>389</v>
      </c>
    </row>
    <row r="26" spans="1:11" ht="15.75" x14ac:dyDescent="0.25">
      <c r="A26" s="23">
        <v>1773.32</v>
      </c>
      <c r="B26" s="24">
        <v>2021</v>
      </c>
      <c r="C26" s="23">
        <f>A26*14</f>
        <v>24826.48</v>
      </c>
      <c r="D26" s="23">
        <f>C26*$D$25</f>
        <v>8689.268</v>
      </c>
      <c r="E26" s="23">
        <f>C26+D26:D26</f>
        <v>33515.748</v>
      </c>
      <c r="F26" s="23">
        <f>+E26*0.04</f>
        <v>1340.6299200000001</v>
      </c>
      <c r="G26" s="23">
        <f>+E26</f>
        <v>33515.748</v>
      </c>
      <c r="H26" s="25">
        <v>365</v>
      </c>
      <c r="I26" s="23">
        <f>G26/H26</f>
        <v>91.823967123287673</v>
      </c>
      <c r="J26" s="26">
        <f>I26/8</f>
        <v>11.477995890410959</v>
      </c>
      <c r="K26" s="26">
        <f>+J26*C10</f>
        <v>34.433987671232877</v>
      </c>
    </row>
    <row r="27" spans="1:11" ht="15.75" x14ac:dyDescent="0.25">
      <c r="A27" s="19" t="s">
        <v>383</v>
      </c>
      <c r="B27" s="19" t="s">
        <v>402</v>
      </c>
      <c r="C27" s="17"/>
      <c r="D27" s="17"/>
      <c r="E27" s="17"/>
      <c r="F27" s="17"/>
      <c r="G27" s="17"/>
      <c r="H27" s="17"/>
      <c r="I27" s="17"/>
      <c r="J27" s="17"/>
    </row>
    <row r="28" spans="1:11" ht="15.75" x14ac:dyDescent="0.25">
      <c r="A28" s="20" t="s">
        <v>374</v>
      </c>
      <c r="B28" s="21" t="s">
        <v>375</v>
      </c>
      <c r="C28" s="20" t="s">
        <v>376</v>
      </c>
      <c r="D28" s="22">
        <v>0.35</v>
      </c>
      <c r="E28" s="20" t="s">
        <v>377</v>
      </c>
      <c r="F28" s="20" t="s">
        <v>378</v>
      </c>
      <c r="G28" s="20" t="s">
        <v>379</v>
      </c>
      <c r="H28" s="20" t="s">
        <v>385</v>
      </c>
      <c r="I28" s="20" t="s">
        <v>380</v>
      </c>
      <c r="J28" s="20" t="s">
        <v>381</v>
      </c>
      <c r="K28" s="20" t="s">
        <v>389</v>
      </c>
    </row>
    <row r="29" spans="1:11" ht="15.75" x14ac:dyDescent="0.25">
      <c r="A29" s="23">
        <v>1485.79</v>
      </c>
      <c r="B29" s="24">
        <v>2021</v>
      </c>
      <c r="C29" s="23">
        <f>A29*14</f>
        <v>20801.059999999998</v>
      </c>
      <c r="D29" s="23">
        <f>C29*$D$28</f>
        <v>7280.3709999999983</v>
      </c>
      <c r="E29" s="23">
        <f>C29+D29:D29</f>
        <v>28081.430999999997</v>
      </c>
      <c r="F29" s="23">
        <f>+E29*0.04</f>
        <v>1123.2572399999999</v>
      </c>
      <c r="G29" s="23">
        <f>+E29</f>
        <v>28081.430999999997</v>
      </c>
      <c r="H29" s="25">
        <v>365</v>
      </c>
      <c r="I29" s="23">
        <f>G29/H29</f>
        <v>76.93542739726027</v>
      </c>
      <c r="J29" s="26">
        <f>I29/8</f>
        <v>9.6169284246575337</v>
      </c>
      <c r="K29" s="26">
        <f>+J29*C11</f>
        <v>28.850785273972601</v>
      </c>
    </row>
    <row r="30" spans="1:11" ht="16.5" thickBot="1" x14ac:dyDescent="0.3">
      <c r="A30" s="17"/>
      <c r="B30" s="17"/>
      <c r="C30" s="17"/>
      <c r="D30" s="17"/>
      <c r="E30" s="17"/>
      <c r="F30" s="17"/>
      <c r="G30" s="17"/>
      <c r="H30" s="17"/>
      <c r="I30" s="17"/>
      <c r="J30" s="17"/>
    </row>
    <row r="31" spans="1:11" ht="16.5" thickBot="1" x14ac:dyDescent="0.3">
      <c r="A31" s="44" t="s">
        <v>408</v>
      </c>
      <c r="B31" s="45"/>
      <c r="C31" s="45"/>
      <c r="D31" s="45"/>
      <c r="E31" s="45"/>
      <c r="F31" s="45"/>
      <c r="G31" s="45"/>
      <c r="H31" s="46"/>
      <c r="I31" s="45"/>
      <c r="J31" s="45"/>
      <c r="K31" s="47"/>
    </row>
    <row r="32" spans="1:11" ht="15.75" x14ac:dyDescent="0.25">
      <c r="A32" s="19" t="s">
        <v>384</v>
      </c>
      <c r="B32" s="19" t="s">
        <v>403</v>
      </c>
      <c r="C32" s="17"/>
      <c r="D32" s="17"/>
      <c r="E32" s="17"/>
      <c r="F32" s="17"/>
      <c r="G32" s="17"/>
      <c r="H32" s="17"/>
      <c r="I32" s="17"/>
      <c r="J32" s="17"/>
    </row>
    <row r="33" spans="1:11" ht="15.75" x14ac:dyDescent="0.25">
      <c r="A33" s="20" t="s">
        <v>374</v>
      </c>
      <c r="B33" s="21" t="s">
        <v>375</v>
      </c>
      <c r="C33" s="20" t="s">
        <v>376</v>
      </c>
      <c r="D33" s="22">
        <v>0.35</v>
      </c>
      <c r="E33" s="20" t="s">
        <v>377</v>
      </c>
      <c r="F33" s="20" t="s">
        <v>378</v>
      </c>
      <c r="G33" s="20" t="s">
        <v>379</v>
      </c>
      <c r="H33" s="20" t="s">
        <v>385</v>
      </c>
      <c r="I33" s="20" t="s">
        <v>380</v>
      </c>
      <c r="J33" s="20" t="s">
        <v>381</v>
      </c>
      <c r="K33" s="20" t="s">
        <v>398</v>
      </c>
    </row>
    <row r="34" spans="1:11" ht="15.75" x14ac:dyDescent="0.25">
      <c r="A34" s="23">
        <v>1406.13</v>
      </c>
      <c r="B34" s="24">
        <v>2021</v>
      </c>
      <c r="C34" s="23">
        <f>A34*14</f>
        <v>19685.82</v>
      </c>
      <c r="D34" s="23">
        <f>C34*$D$33</f>
        <v>6890.0369999999994</v>
      </c>
      <c r="E34" s="23">
        <f>C34+D34:D34</f>
        <v>26575.857</v>
      </c>
      <c r="F34" s="23">
        <f>+E34*0.04</f>
        <v>1063.0342800000001</v>
      </c>
      <c r="G34" s="23">
        <f>+E34</f>
        <v>26575.857</v>
      </c>
      <c r="H34" s="25">
        <v>365</v>
      </c>
      <c r="I34" s="23">
        <f>G34/H34</f>
        <v>72.810567123287669</v>
      </c>
      <c r="J34" s="26">
        <f>I34/8</f>
        <v>9.1013208904109586</v>
      </c>
      <c r="K34" s="26">
        <f>+J34*C13</f>
        <v>36.405283561643834</v>
      </c>
    </row>
    <row r="35" spans="1:11" ht="15.75" x14ac:dyDescent="0.25">
      <c r="A35" s="17"/>
      <c r="B35" s="17"/>
      <c r="C35" s="17"/>
      <c r="D35" s="27"/>
      <c r="E35" s="28"/>
      <c r="F35" s="17"/>
      <c r="G35" s="17"/>
      <c r="H35" s="17"/>
      <c r="I35" s="17"/>
      <c r="J35" s="17"/>
    </row>
    <row r="36" spans="1:11" ht="16.5" thickBot="1" x14ac:dyDescent="0.3">
      <c r="A36" s="17"/>
      <c r="B36" s="17"/>
      <c r="C36" s="17"/>
      <c r="D36" s="17"/>
      <c r="E36" s="17"/>
      <c r="F36" s="17"/>
      <c r="G36" s="17"/>
      <c r="H36" s="17"/>
      <c r="I36" s="17"/>
      <c r="J36" s="17"/>
    </row>
    <row r="37" spans="1:11" ht="16.5" thickBot="1" x14ac:dyDescent="0.3">
      <c r="A37" s="44" t="s">
        <v>409</v>
      </c>
      <c r="B37" s="45"/>
      <c r="C37" s="45"/>
      <c r="D37" s="45"/>
      <c r="E37" s="45"/>
      <c r="F37" s="45"/>
      <c r="G37" s="45"/>
      <c r="H37" s="46"/>
      <c r="I37" s="45"/>
      <c r="J37" s="45"/>
      <c r="K37" s="47"/>
    </row>
    <row r="38" spans="1:11" ht="15.75" x14ac:dyDescent="0.25">
      <c r="A38" s="19" t="s">
        <v>410</v>
      </c>
      <c r="B38" s="19" t="s">
        <v>411</v>
      </c>
      <c r="C38" s="17"/>
      <c r="D38" s="17"/>
      <c r="E38" s="17"/>
      <c r="F38" s="17"/>
      <c r="G38" s="17"/>
      <c r="H38" s="17"/>
      <c r="I38" s="17"/>
      <c r="J38" s="17"/>
    </row>
    <row r="39" spans="1:11" ht="15.75" x14ac:dyDescent="0.25">
      <c r="A39" s="20" t="s">
        <v>374</v>
      </c>
      <c r="B39" s="21" t="s">
        <v>375</v>
      </c>
      <c r="C39" s="20" t="s">
        <v>376</v>
      </c>
      <c r="D39" s="22">
        <v>0.35</v>
      </c>
      <c r="E39" s="20" t="s">
        <v>377</v>
      </c>
      <c r="F39" s="20" t="s">
        <v>378</v>
      </c>
      <c r="G39" s="20" t="s">
        <v>379</v>
      </c>
      <c r="H39" s="20" t="s">
        <v>385</v>
      </c>
      <c r="I39" s="20" t="s">
        <v>380</v>
      </c>
      <c r="J39" s="20" t="s">
        <v>381</v>
      </c>
      <c r="K39" s="20" t="s">
        <v>398</v>
      </c>
    </row>
    <row r="40" spans="1:11" ht="15.75" x14ac:dyDescent="0.25">
      <c r="A40" s="23">
        <v>1773.32</v>
      </c>
      <c r="B40" s="24">
        <v>2021</v>
      </c>
      <c r="C40" s="23">
        <f>A40*14</f>
        <v>24826.48</v>
      </c>
      <c r="D40" s="23">
        <f>C40*$D$39</f>
        <v>8689.268</v>
      </c>
      <c r="E40" s="23">
        <f>C40+D40:D40</f>
        <v>33515.748</v>
      </c>
      <c r="F40" s="23">
        <f>+E40*0.04</f>
        <v>1340.6299200000001</v>
      </c>
      <c r="G40" s="23">
        <f>+E40</f>
        <v>33515.748</v>
      </c>
      <c r="H40" s="25">
        <v>365</v>
      </c>
      <c r="I40" s="23">
        <f>G40/H40</f>
        <v>91.823967123287673</v>
      </c>
      <c r="J40" s="26">
        <f>I40/8</f>
        <v>11.477995890410959</v>
      </c>
      <c r="K40" s="26">
        <f>+J40*C15</f>
        <v>91.823967123287673</v>
      </c>
    </row>
    <row r="41" spans="1:11" ht="15.75" x14ac:dyDescent="0.25">
      <c r="A41" s="19" t="s">
        <v>412</v>
      </c>
      <c r="B41" s="19" t="s">
        <v>411</v>
      </c>
      <c r="C41" s="17"/>
      <c r="D41" s="17"/>
      <c r="E41" s="17"/>
      <c r="F41" s="17"/>
      <c r="G41" s="17"/>
      <c r="H41" s="17"/>
      <c r="I41" s="17"/>
      <c r="J41" s="17"/>
    </row>
    <row r="42" spans="1:11" ht="15.75" x14ac:dyDescent="0.25">
      <c r="A42" s="20" t="s">
        <v>374</v>
      </c>
      <c r="B42" s="21" t="s">
        <v>375</v>
      </c>
      <c r="C42" s="20" t="s">
        <v>376</v>
      </c>
      <c r="D42" s="22">
        <v>0.35</v>
      </c>
      <c r="E42" s="20" t="s">
        <v>377</v>
      </c>
      <c r="F42" s="20" t="s">
        <v>378</v>
      </c>
      <c r="G42" s="20" t="s">
        <v>379</v>
      </c>
      <c r="H42" s="20" t="s">
        <v>385</v>
      </c>
      <c r="I42" s="20" t="s">
        <v>380</v>
      </c>
      <c r="J42" s="20" t="s">
        <v>381</v>
      </c>
      <c r="K42" s="20" t="s">
        <v>398</v>
      </c>
    </row>
    <row r="43" spans="1:11" ht="15.75" x14ac:dyDescent="0.25">
      <c r="A43" s="23">
        <v>1773.32</v>
      </c>
      <c r="B43" s="24">
        <v>2021</v>
      </c>
      <c r="C43" s="23">
        <f>A43*14</f>
        <v>24826.48</v>
      </c>
      <c r="D43" s="23">
        <f>C43*$D$42</f>
        <v>8689.268</v>
      </c>
      <c r="E43" s="23">
        <f>C43+D43:D43</f>
        <v>33515.748</v>
      </c>
      <c r="F43" s="23">
        <f>+E43*0.04</f>
        <v>1340.6299200000001</v>
      </c>
      <c r="G43" s="23">
        <f>+E43</f>
        <v>33515.748</v>
      </c>
      <c r="H43" s="25">
        <v>365</v>
      </c>
      <c r="I43" s="23">
        <f>G43/H43</f>
        <v>91.823967123287673</v>
      </c>
      <c r="J43" s="26">
        <f>I43/8</f>
        <v>11.477995890410959</v>
      </c>
      <c r="K43" s="26">
        <f>+J43*C16</f>
        <v>91.823967123287673</v>
      </c>
    </row>
    <row r="45" spans="1:11" ht="15.75" thickBot="1" x14ac:dyDescent="0.3"/>
    <row r="46" spans="1:11" ht="16.5" thickBot="1" x14ac:dyDescent="0.3">
      <c r="A46" s="44" t="s">
        <v>455</v>
      </c>
      <c r="B46" s="45"/>
      <c r="C46" s="45"/>
      <c r="D46" s="45"/>
      <c r="E46" s="45"/>
      <c r="F46" s="45"/>
      <c r="G46" s="45"/>
      <c r="H46" s="46"/>
      <c r="I46" s="45"/>
      <c r="J46" s="45"/>
      <c r="K46" s="47"/>
    </row>
    <row r="47" spans="1:11" ht="15.75" x14ac:dyDescent="0.25">
      <c r="A47" s="19" t="s">
        <v>453</v>
      </c>
      <c r="B47" s="19" t="s">
        <v>402</v>
      </c>
      <c r="C47" s="17"/>
      <c r="D47" s="17"/>
      <c r="E47" s="17"/>
      <c r="F47" s="17"/>
      <c r="G47" s="17"/>
      <c r="H47" s="17"/>
      <c r="I47" s="17"/>
      <c r="J47" s="17"/>
    </row>
    <row r="48" spans="1:11" ht="15.75" x14ac:dyDescent="0.25">
      <c r="A48" s="20" t="s">
        <v>374</v>
      </c>
      <c r="B48" s="21" t="s">
        <v>375</v>
      </c>
      <c r="C48" s="20" t="s">
        <v>376</v>
      </c>
      <c r="D48" s="22">
        <v>0.35</v>
      </c>
      <c r="E48" s="20" t="s">
        <v>377</v>
      </c>
      <c r="F48" s="20" t="s">
        <v>378</v>
      </c>
      <c r="G48" s="20" t="s">
        <v>379</v>
      </c>
      <c r="H48" s="20" t="s">
        <v>385</v>
      </c>
      <c r="I48" s="20" t="s">
        <v>380</v>
      </c>
      <c r="J48" s="20" t="s">
        <v>381</v>
      </c>
      <c r="K48" s="20" t="s">
        <v>398</v>
      </c>
    </row>
    <row r="49" spans="1:11" ht="15.75" x14ac:dyDescent="0.25">
      <c r="A49" s="23">
        <v>1485.79</v>
      </c>
      <c r="B49" s="24">
        <v>2021</v>
      </c>
      <c r="C49" s="23">
        <f>A49*14</f>
        <v>20801.059999999998</v>
      </c>
      <c r="D49" s="23">
        <f>C49*$D$48</f>
        <v>7280.3709999999983</v>
      </c>
      <c r="E49" s="23">
        <f>C49+D49:D49</f>
        <v>28081.430999999997</v>
      </c>
      <c r="F49" s="23">
        <f>+E49*0.04</f>
        <v>1123.2572399999999</v>
      </c>
      <c r="G49" s="23">
        <f>+E49</f>
        <v>28081.430999999997</v>
      </c>
      <c r="H49" s="25">
        <v>365</v>
      </c>
      <c r="I49" s="23">
        <f>G49/H49</f>
        <v>76.93542739726027</v>
      </c>
      <c r="J49" s="26">
        <f>I49/8</f>
        <v>9.6169284246575337</v>
      </c>
      <c r="K49" s="26">
        <f>+J49*C18</f>
        <v>19.233856849315067</v>
      </c>
    </row>
  </sheetData>
  <pageMargins left="0.34" right="0.35" top="0.75" bottom="0.28000000000000003" header="0.3" footer="0.3"/>
  <pageSetup paperSize="9" scale="62" fitToHeight="0" orientation="landscape" r:id="rId1"/>
  <ignoredErrors>
    <ignoredError sqref="F12 F14 F17" formula="1"/>
  </ignoredError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showGridLines="0" topLeftCell="A10" workbookViewId="0">
      <selection sqref="A1:H29"/>
    </sheetView>
  </sheetViews>
  <sheetFormatPr baseColWidth="10" defaultRowHeight="15" x14ac:dyDescent="0.25"/>
  <cols>
    <col min="1" max="1" width="75.140625" bestFit="1" customWidth="1"/>
    <col min="2" max="2" width="23.7109375" bestFit="1" customWidth="1"/>
    <col min="3" max="3" width="19.42578125" bestFit="1" customWidth="1"/>
    <col min="4" max="4" width="16.28515625" customWidth="1"/>
    <col min="5" max="5" width="21.85546875" bestFit="1" customWidth="1"/>
    <col min="6" max="6" width="16.140625" bestFit="1" customWidth="1"/>
    <col min="7" max="7" width="21" bestFit="1" customWidth="1"/>
    <col min="8" max="8" width="34.42578125" customWidth="1"/>
  </cols>
  <sheetData>
    <row r="1" spans="1:5" ht="142.15" customHeight="1" x14ac:dyDescent="0.25">
      <c r="A1" s="85" t="s">
        <v>423</v>
      </c>
      <c r="B1" s="86"/>
      <c r="C1" s="86"/>
      <c r="D1" s="86"/>
    </row>
    <row r="2" spans="1:5" ht="45" x14ac:dyDescent="0.25">
      <c r="A2" s="2" t="s">
        <v>0</v>
      </c>
      <c r="B2" s="3" t="s">
        <v>38</v>
      </c>
      <c r="C2" s="3" t="s">
        <v>42</v>
      </c>
      <c r="D2" s="3" t="s">
        <v>367</v>
      </c>
    </row>
    <row r="3" spans="1:5" x14ac:dyDescent="0.25">
      <c r="A3" s="4" t="s">
        <v>1</v>
      </c>
      <c r="B3" s="5"/>
      <c r="C3" s="5"/>
      <c r="D3" s="13"/>
    </row>
    <row r="4" spans="1:5" x14ac:dyDescent="0.25">
      <c r="A4" s="5" t="s">
        <v>2</v>
      </c>
      <c r="B4" s="5"/>
      <c r="C4" s="5"/>
      <c r="D4" s="14"/>
    </row>
    <row r="5" spans="1:5" x14ac:dyDescent="0.25">
      <c r="A5" s="5" t="s">
        <v>31</v>
      </c>
      <c r="B5" s="6">
        <v>60</v>
      </c>
      <c r="C5" s="15">
        <v>3.13</v>
      </c>
      <c r="D5" s="15">
        <f>+B5*C5/1000</f>
        <v>0.18779999999999999</v>
      </c>
    </row>
    <row r="6" spans="1:5" x14ac:dyDescent="0.25">
      <c r="A6" s="5" t="s">
        <v>32</v>
      </c>
      <c r="B6" s="6">
        <v>70</v>
      </c>
      <c r="C6" s="15">
        <v>0.95</v>
      </c>
      <c r="D6" s="15">
        <f t="shared" ref="D6:D8" si="0">+B6*C6/1000</f>
        <v>6.6500000000000004E-2</v>
      </c>
    </row>
    <row r="7" spans="1:5" x14ac:dyDescent="0.25">
      <c r="A7" s="5" t="s">
        <v>33</v>
      </c>
      <c r="B7" s="6">
        <v>70</v>
      </c>
      <c r="C7" s="15">
        <f>+(1.83+5.43)/2</f>
        <v>3.63</v>
      </c>
      <c r="D7" s="48">
        <f t="shared" si="0"/>
        <v>0.25409999999999999</v>
      </c>
      <c r="E7" s="12" t="s">
        <v>365</v>
      </c>
    </row>
    <row r="8" spans="1:5" x14ac:dyDescent="0.25">
      <c r="A8" s="5" t="s">
        <v>34</v>
      </c>
      <c r="B8" s="6">
        <v>200</v>
      </c>
      <c r="C8" s="15">
        <v>0.98</v>
      </c>
      <c r="D8" s="48">
        <f t="shared" si="0"/>
        <v>0.19600000000000001</v>
      </c>
    </row>
    <row r="9" spans="1:5" x14ac:dyDescent="0.25">
      <c r="A9" s="5" t="s">
        <v>3</v>
      </c>
      <c r="B9" s="6" t="s">
        <v>35</v>
      </c>
      <c r="C9" s="15">
        <f>+'MERCABARNA - PREU HORTALISSES'!C60</f>
        <v>1.0981818181818181</v>
      </c>
      <c r="D9" s="48">
        <f>200*C9/1000</f>
        <v>0.21963636363636363</v>
      </c>
    </row>
    <row r="10" spans="1:5" x14ac:dyDescent="0.25">
      <c r="C10" s="16"/>
    </row>
    <row r="11" spans="1:5" x14ac:dyDescent="0.25">
      <c r="A11" s="4" t="s">
        <v>4</v>
      </c>
      <c r="B11" s="5"/>
      <c r="C11" s="15"/>
      <c r="D11" s="14"/>
    </row>
    <row r="12" spans="1:5" x14ac:dyDescent="0.25">
      <c r="A12" s="5" t="s">
        <v>36</v>
      </c>
      <c r="B12" s="6" t="s">
        <v>37</v>
      </c>
      <c r="C12" s="15">
        <f>+('MERCABARNA - PREU CARN'!H63+'MERCABARNA - PREU CARN'!D32)/2</f>
        <v>5.3039316502463052</v>
      </c>
      <c r="D12" s="48">
        <f>120*C12/1000</f>
        <v>0.63647179802955656</v>
      </c>
    </row>
    <row r="13" spans="1:5" x14ac:dyDescent="0.25">
      <c r="A13" s="52" t="s">
        <v>421</v>
      </c>
      <c r="B13" s="6" t="s">
        <v>39</v>
      </c>
      <c r="C13" s="15">
        <f>+'MERCABARNA - PREU PEIX FRESC'!C113</f>
        <v>9.6923148148148215</v>
      </c>
      <c r="D13" s="48">
        <f>140*C13/1000</f>
        <v>1.3569240740740749</v>
      </c>
    </row>
    <row r="14" spans="1:5" x14ac:dyDescent="0.25">
      <c r="A14" s="5" t="s">
        <v>5</v>
      </c>
      <c r="B14" s="6" t="s">
        <v>35</v>
      </c>
      <c r="C14" s="15">
        <f>+'MERCABARNA - PREU HORTALISSES'!C60</f>
        <v>1.0981818181818181</v>
      </c>
      <c r="D14" s="48">
        <f>150*C14/1000</f>
        <v>0.16472727272727272</v>
      </c>
    </row>
    <row r="15" spans="1:5" x14ac:dyDescent="0.25">
      <c r="C15" s="16"/>
      <c r="D15" s="49"/>
    </row>
    <row r="16" spans="1:5" x14ac:dyDescent="0.25">
      <c r="A16" s="4" t="s">
        <v>6</v>
      </c>
      <c r="B16" s="5"/>
      <c r="C16" s="15"/>
      <c r="D16" s="50"/>
    </row>
    <row r="17" spans="1:8" x14ac:dyDescent="0.25">
      <c r="A17" s="5" t="s">
        <v>7</v>
      </c>
      <c r="B17" s="6" t="s">
        <v>40</v>
      </c>
      <c r="C17" s="15">
        <f>+'MERCABARNA - PREU FRUITES'!C70</f>
        <v>2.1673846153846146</v>
      </c>
      <c r="D17" s="48">
        <f>150*C17/1000</f>
        <v>0.32510769230769215</v>
      </c>
    </row>
    <row r="18" spans="1:8" x14ac:dyDescent="0.25">
      <c r="A18" s="5" t="s">
        <v>41</v>
      </c>
      <c r="B18" s="6">
        <v>250</v>
      </c>
      <c r="C18" s="51">
        <v>0.34</v>
      </c>
      <c r="D18" s="48">
        <f>+C18</f>
        <v>0.34</v>
      </c>
    </row>
    <row r="21" spans="1:8" x14ac:dyDescent="0.25">
      <c r="A21" s="8" t="s">
        <v>8</v>
      </c>
      <c r="B21" s="9" t="s">
        <v>10</v>
      </c>
      <c r="C21" s="9" t="s">
        <v>11</v>
      </c>
      <c r="D21" s="9" t="s">
        <v>12</v>
      </c>
      <c r="E21" s="9" t="s">
        <v>13</v>
      </c>
      <c r="F21" s="9" t="s">
        <v>14</v>
      </c>
      <c r="G21" s="9" t="s">
        <v>15</v>
      </c>
      <c r="H21" s="9" t="s">
        <v>16</v>
      </c>
    </row>
    <row r="22" spans="1:8" x14ac:dyDescent="0.25">
      <c r="A22" s="83" t="s">
        <v>9</v>
      </c>
      <c r="B22" s="84"/>
      <c r="C22" s="84"/>
      <c r="D22" s="84"/>
      <c r="E22" s="84"/>
      <c r="F22" s="84"/>
      <c r="G22" s="84"/>
      <c r="H22" s="84"/>
    </row>
    <row r="23" spans="1:8" x14ac:dyDescent="0.25">
      <c r="A23" s="4" t="s">
        <v>17</v>
      </c>
      <c r="B23" s="5" t="s">
        <v>18</v>
      </c>
      <c r="C23" s="5" t="s">
        <v>20</v>
      </c>
      <c r="D23" s="5" t="s">
        <v>22</v>
      </c>
      <c r="E23" s="5" t="s">
        <v>18</v>
      </c>
      <c r="F23" s="5" t="s">
        <v>24</v>
      </c>
      <c r="G23" s="5" t="s">
        <v>26</v>
      </c>
      <c r="H23" s="5" t="s">
        <v>25</v>
      </c>
    </row>
    <row r="24" spans="1:8" x14ac:dyDescent="0.25">
      <c r="A24" s="4" t="s">
        <v>30</v>
      </c>
      <c r="B24" s="5" t="s">
        <v>19</v>
      </c>
      <c r="C24" s="5" t="s">
        <v>21</v>
      </c>
      <c r="D24" s="5" t="s">
        <v>23</v>
      </c>
      <c r="E24" s="5" t="s">
        <v>21</v>
      </c>
      <c r="F24" s="5" t="s">
        <v>25</v>
      </c>
      <c r="G24" s="5" t="s">
        <v>27</v>
      </c>
      <c r="H24" s="5" t="s">
        <v>28</v>
      </c>
    </row>
    <row r="25" spans="1:8" x14ac:dyDescent="0.25">
      <c r="A25" s="4" t="s">
        <v>6</v>
      </c>
      <c r="B25" s="7" t="s">
        <v>7</v>
      </c>
      <c r="C25" s="7" t="s">
        <v>7</v>
      </c>
      <c r="D25" s="7" t="s">
        <v>7</v>
      </c>
      <c r="E25" s="7" t="s">
        <v>7</v>
      </c>
      <c r="F25" s="7" t="s">
        <v>7</v>
      </c>
      <c r="G25" s="7" t="s">
        <v>7</v>
      </c>
      <c r="H25" s="7" t="s">
        <v>29</v>
      </c>
    </row>
    <row r="26" spans="1:8" s="1" customFormat="1" ht="15.75" thickBot="1" x14ac:dyDescent="0.3">
      <c r="A26" s="54" t="s">
        <v>366</v>
      </c>
      <c r="B26" s="55">
        <f>+(($D$5+$D$9)/2+$D$12+$D$8+$D$17)</f>
        <v>1.3612976721554304</v>
      </c>
      <c r="C26" s="55">
        <f>+($D$6+$D$9)/2+$D$12+$D$8+$D$17</f>
        <v>1.3006476721554305</v>
      </c>
      <c r="D26" s="55">
        <f>+D7+D13+D17</f>
        <v>1.936131766381767</v>
      </c>
      <c r="E26" s="55">
        <f>+($D$5+$D$9)/2+$D$12+$D$17</f>
        <v>1.1652976721554305</v>
      </c>
      <c r="F26" s="55">
        <f>+(D6+D12)/2+D9+D18</f>
        <v>0.91112226265114193</v>
      </c>
      <c r="G26" s="55">
        <f>+(D8+D9)/2+D12+D17</f>
        <v>1.1693976721554304</v>
      </c>
      <c r="H26" s="55">
        <f>+D9+D7+D18</f>
        <v>0.8137363636363637</v>
      </c>
    </row>
    <row r="27" spans="1:8" ht="15.75" thickBot="1" x14ac:dyDescent="0.3">
      <c r="A27" s="58" t="s">
        <v>368</v>
      </c>
      <c r="B27" s="53">
        <f>+AVERAGE(B26:H26)</f>
        <v>1.236804440184428</v>
      </c>
    </row>
    <row r="28" spans="1:8" ht="15.75" thickBot="1" x14ac:dyDescent="0.3">
      <c r="A28" s="56" t="s">
        <v>457</v>
      </c>
      <c r="B28" s="57">
        <f>+B27*0.25</f>
        <v>0.30920111004610701</v>
      </c>
    </row>
    <row r="29" spans="1:8" ht="15.75" thickBot="1" x14ac:dyDescent="0.3">
      <c r="A29" s="58" t="s">
        <v>422</v>
      </c>
      <c r="B29" s="53">
        <f>+B27+B28</f>
        <v>1.546005550230535</v>
      </c>
    </row>
  </sheetData>
  <mergeCells count="2">
    <mergeCell ref="A22:H22"/>
    <mergeCell ref="A1:D1"/>
  </mergeCells>
  <hyperlinks>
    <hyperlink ref="E7" r:id="rId1"/>
  </hyperlinks>
  <pageMargins left="0.38" right="0.32" top="0.75" bottom="0.75" header="0.3" footer="0.3"/>
  <pageSetup paperSize="9" scale="61" orientation="landscape"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0"/>
  <sheetViews>
    <sheetView topLeftCell="A31" workbookViewId="0">
      <selection activeCell="C46" sqref="C46:C47"/>
    </sheetView>
  </sheetViews>
  <sheetFormatPr baseColWidth="10" defaultRowHeight="15" x14ac:dyDescent="0.25"/>
  <cols>
    <col min="1" max="1" width="19.140625" customWidth="1"/>
  </cols>
  <sheetData>
    <row r="1" spans="1:6" x14ac:dyDescent="0.25">
      <c r="A1" t="s">
        <v>43</v>
      </c>
    </row>
    <row r="2" spans="1:6" x14ac:dyDescent="0.25">
      <c r="A2" t="s">
        <v>44</v>
      </c>
    </row>
    <row r="3" spans="1:6" x14ac:dyDescent="0.25">
      <c r="A3" t="s">
        <v>45</v>
      </c>
    </row>
    <row r="4" spans="1:6" x14ac:dyDescent="0.25">
      <c r="A4" t="s">
        <v>46</v>
      </c>
      <c r="B4" t="s">
        <v>47</v>
      </c>
      <c r="C4" t="s">
        <v>48</v>
      </c>
      <c r="D4" t="s">
        <v>49</v>
      </c>
      <c r="E4" t="s">
        <v>50</v>
      </c>
      <c r="F4" t="s">
        <v>51</v>
      </c>
    </row>
    <row r="5" spans="1:6" x14ac:dyDescent="0.25">
      <c r="A5" t="s">
        <v>52</v>
      </c>
      <c r="B5" s="10">
        <v>1621614</v>
      </c>
      <c r="C5">
        <v>0.64</v>
      </c>
      <c r="D5" s="10">
        <v>2614845</v>
      </c>
      <c r="E5">
        <v>0.66</v>
      </c>
      <c r="F5" t="s">
        <v>53</v>
      </c>
    </row>
    <row r="6" spans="1:6" x14ac:dyDescent="0.25">
      <c r="A6" t="s">
        <v>54</v>
      </c>
      <c r="B6" s="10">
        <v>1316465</v>
      </c>
      <c r="C6">
        <v>1.67</v>
      </c>
      <c r="D6" s="10">
        <v>1903649</v>
      </c>
      <c r="E6">
        <v>1.67</v>
      </c>
      <c r="F6" t="s">
        <v>53</v>
      </c>
    </row>
    <row r="7" spans="1:6" x14ac:dyDescent="0.25">
      <c r="A7" t="s">
        <v>55</v>
      </c>
      <c r="B7" s="10">
        <v>1074529</v>
      </c>
      <c r="C7">
        <v>0.6</v>
      </c>
      <c r="D7" s="10">
        <v>1520591</v>
      </c>
      <c r="E7">
        <v>0.62</v>
      </c>
      <c r="F7" t="s">
        <v>53</v>
      </c>
    </row>
    <row r="8" spans="1:6" x14ac:dyDescent="0.25">
      <c r="A8" t="s">
        <v>56</v>
      </c>
      <c r="B8" s="10">
        <v>5246406</v>
      </c>
      <c r="C8">
        <v>1.24</v>
      </c>
      <c r="D8" s="10">
        <v>6617579</v>
      </c>
      <c r="E8">
        <v>1.37</v>
      </c>
      <c r="F8" t="s">
        <v>53</v>
      </c>
    </row>
    <row r="9" spans="1:6" x14ac:dyDescent="0.25">
      <c r="A9" t="s">
        <v>57</v>
      </c>
      <c r="B9" s="10">
        <v>2378839</v>
      </c>
      <c r="C9">
        <v>0.74</v>
      </c>
      <c r="D9" s="10">
        <v>3454217</v>
      </c>
      <c r="E9">
        <v>0.61</v>
      </c>
      <c r="F9" t="s">
        <v>53</v>
      </c>
    </row>
    <row r="10" spans="1:6" x14ac:dyDescent="0.25">
      <c r="A10" t="s">
        <v>58</v>
      </c>
      <c r="B10" s="10">
        <v>981774</v>
      </c>
      <c r="C10">
        <v>1.04</v>
      </c>
      <c r="D10" s="10">
        <v>3501211</v>
      </c>
      <c r="E10">
        <v>0.73</v>
      </c>
      <c r="F10" t="s">
        <v>53</v>
      </c>
    </row>
    <row r="11" spans="1:6" x14ac:dyDescent="0.25">
      <c r="A11" t="s">
        <v>59</v>
      </c>
      <c r="B11" s="10">
        <v>9091205</v>
      </c>
      <c r="C11">
        <v>0.86</v>
      </c>
      <c r="D11" s="10">
        <v>14423360</v>
      </c>
      <c r="E11">
        <v>0.92</v>
      </c>
      <c r="F11" t="s">
        <v>53</v>
      </c>
    </row>
    <row r="12" spans="1:6" x14ac:dyDescent="0.25">
      <c r="A12" t="s">
        <v>60</v>
      </c>
      <c r="B12" s="10">
        <v>198997</v>
      </c>
      <c r="C12">
        <v>0.77</v>
      </c>
      <c r="D12" s="10">
        <v>74947</v>
      </c>
      <c r="E12">
        <v>0.8</v>
      </c>
      <c r="F12" t="s">
        <v>53</v>
      </c>
    </row>
    <row r="13" spans="1:6" x14ac:dyDescent="0.25">
      <c r="A13" t="s">
        <v>61</v>
      </c>
      <c r="B13" s="10">
        <v>39547</v>
      </c>
      <c r="C13">
        <v>0.6</v>
      </c>
      <c r="D13" s="10">
        <v>54996</v>
      </c>
      <c r="E13">
        <v>0.6</v>
      </c>
      <c r="F13" t="s">
        <v>53</v>
      </c>
    </row>
    <row r="14" spans="1:6" x14ac:dyDescent="0.25">
      <c r="A14" t="s">
        <v>62</v>
      </c>
      <c r="B14" s="10">
        <v>15703</v>
      </c>
      <c r="C14">
        <v>0.9</v>
      </c>
      <c r="D14" s="10">
        <v>25242</v>
      </c>
      <c r="E14">
        <v>1.1000000000000001</v>
      </c>
      <c r="F14" t="s">
        <v>53</v>
      </c>
    </row>
    <row r="15" spans="1:6" x14ac:dyDescent="0.25">
      <c r="A15" t="s">
        <v>63</v>
      </c>
      <c r="B15" s="10">
        <v>895238</v>
      </c>
      <c r="C15">
        <v>1.34</v>
      </c>
      <c r="D15" s="10">
        <v>2414403</v>
      </c>
      <c r="E15">
        <v>1.1200000000000001</v>
      </c>
      <c r="F15" t="s">
        <v>53</v>
      </c>
    </row>
    <row r="16" spans="1:6" x14ac:dyDescent="0.25">
      <c r="A16" t="s">
        <v>64</v>
      </c>
      <c r="B16" s="10">
        <v>3172751</v>
      </c>
      <c r="C16">
        <v>0.95</v>
      </c>
      <c r="D16" s="10">
        <v>3904609</v>
      </c>
      <c r="E16">
        <v>0.73</v>
      </c>
      <c r="F16" t="s">
        <v>53</v>
      </c>
    </row>
    <row r="17" spans="1:6" x14ac:dyDescent="0.25">
      <c r="A17" t="s">
        <v>65</v>
      </c>
      <c r="B17" s="10">
        <v>11378317</v>
      </c>
      <c r="C17">
        <v>0.81</v>
      </c>
      <c r="D17" s="10">
        <v>16383549</v>
      </c>
      <c r="E17">
        <v>0.82</v>
      </c>
      <c r="F17" t="s">
        <v>53</v>
      </c>
    </row>
    <row r="18" spans="1:6" x14ac:dyDescent="0.25">
      <c r="A18" t="s">
        <v>66</v>
      </c>
      <c r="B18" s="10">
        <v>2918953</v>
      </c>
      <c r="C18">
        <v>0.5</v>
      </c>
      <c r="D18" s="10">
        <v>3381077</v>
      </c>
      <c r="E18">
        <v>0.49</v>
      </c>
      <c r="F18" t="s">
        <v>53</v>
      </c>
    </row>
    <row r="19" spans="1:6" x14ac:dyDescent="0.25">
      <c r="A19" t="s">
        <v>67</v>
      </c>
      <c r="B19" s="10">
        <v>13743135</v>
      </c>
      <c r="C19">
        <v>0.13</v>
      </c>
      <c r="D19" s="10">
        <v>14442375</v>
      </c>
      <c r="E19">
        <v>0.1</v>
      </c>
      <c r="F19" t="s">
        <v>53</v>
      </c>
    </row>
    <row r="20" spans="1:6" x14ac:dyDescent="0.25">
      <c r="A20" t="s">
        <v>68</v>
      </c>
      <c r="B20" s="10">
        <v>189499</v>
      </c>
      <c r="C20">
        <v>0.65</v>
      </c>
      <c r="D20" s="10">
        <v>298791</v>
      </c>
      <c r="E20">
        <v>0.63</v>
      </c>
      <c r="F20" t="s">
        <v>53</v>
      </c>
    </row>
    <row r="21" spans="1:6" x14ac:dyDescent="0.25">
      <c r="A21" t="s">
        <v>69</v>
      </c>
      <c r="B21" s="10">
        <v>21411210</v>
      </c>
      <c r="C21">
        <v>0.55000000000000004</v>
      </c>
      <c r="D21" s="10">
        <v>32947375</v>
      </c>
      <c r="E21">
        <v>0.36</v>
      </c>
      <c r="F21" t="s">
        <v>53</v>
      </c>
    </row>
    <row r="22" spans="1:6" x14ac:dyDescent="0.25">
      <c r="A22" t="s">
        <v>70</v>
      </c>
      <c r="B22" s="10">
        <v>3561194</v>
      </c>
      <c r="C22">
        <v>1.23</v>
      </c>
      <c r="D22" s="10">
        <v>8884318</v>
      </c>
      <c r="E22">
        <v>0.83</v>
      </c>
      <c r="F22" t="s">
        <v>53</v>
      </c>
    </row>
    <row r="23" spans="1:6" x14ac:dyDescent="0.25">
      <c r="A23" t="s">
        <v>71</v>
      </c>
      <c r="B23" s="10">
        <v>3698319</v>
      </c>
      <c r="C23">
        <v>0.78</v>
      </c>
      <c r="D23" s="10">
        <v>7244991</v>
      </c>
      <c r="E23">
        <v>0.63</v>
      </c>
      <c r="F23" t="s">
        <v>53</v>
      </c>
    </row>
    <row r="24" spans="1:6" x14ac:dyDescent="0.25">
      <c r="A24" t="s">
        <v>72</v>
      </c>
      <c r="B24" s="10">
        <v>448443</v>
      </c>
      <c r="C24">
        <v>1.06</v>
      </c>
      <c r="D24" s="10">
        <v>722218</v>
      </c>
      <c r="E24">
        <v>0.89</v>
      </c>
      <c r="F24" t="s">
        <v>53</v>
      </c>
    </row>
    <row r="25" spans="1:6" x14ac:dyDescent="0.25">
      <c r="A25" t="s">
        <v>73</v>
      </c>
      <c r="B25" s="10">
        <v>193979</v>
      </c>
      <c r="C25">
        <v>1</v>
      </c>
      <c r="D25" s="10">
        <v>396654</v>
      </c>
      <c r="E25">
        <v>0.94</v>
      </c>
      <c r="F25" t="s">
        <v>53</v>
      </c>
    </row>
    <row r="26" spans="1:6" x14ac:dyDescent="0.25">
      <c r="A26" t="s">
        <v>74</v>
      </c>
      <c r="B26" s="10">
        <v>4957124</v>
      </c>
      <c r="C26">
        <v>0.8</v>
      </c>
      <c r="D26" s="10">
        <v>7755412</v>
      </c>
      <c r="E26">
        <v>0.65</v>
      </c>
      <c r="F26" t="s">
        <v>53</v>
      </c>
    </row>
    <row r="27" spans="1:6" x14ac:dyDescent="0.25">
      <c r="A27" t="s">
        <v>75</v>
      </c>
      <c r="B27" s="10">
        <v>930400</v>
      </c>
      <c r="C27">
        <v>0.84</v>
      </c>
      <c r="D27" s="10">
        <v>1198762</v>
      </c>
      <c r="E27">
        <v>0.64</v>
      </c>
      <c r="F27" t="s">
        <v>53</v>
      </c>
    </row>
    <row r="28" spans="1:6" x14ac:dyDescent="0.25">
      <c r="A28" t="s">
        <v>76</v>
      </c>
      <c r="B28" s="10">
        <v>791709</v>
      </c>
      <c r="C28">
        <v>0.5</v>
      </c>
      <c r="D28" s="10">
        <v>1327361</v>
      </c>
      <c r="E28">
        <v>0.72</v>
      </c>
      <c r="F28" t="s">
        <v>53</v>
      </c>
    </row>
    <row r="29" spans="1:6" x14ac:dyDescent="0.25">
      <c r="A29" t="s">
        <v>77</v>
      </c>
      <c r="B29" s="10">
        <v>3786052</v>
      </c>
      <c r="C29">
        <v>0.99</v>
      </c>
      <c r="D29" s="10">
        <v>5381130</v>
      </c>
      <c r="E29">
        <v>1.23</v>
      </c>
      <c r="F29" t="s">
        <v>53</v>
      </c>
    </row>
    <row r="30" spans="1:6" x14ac:dyDescent="0.25">
      <c r="A30" t="s">
        <v>78</v>
      </c>
      <c r="B30" s="10">
        <v>1319528</v>
      </c>
      <c r="C30">
        <v>0.99</v>
      </c>
      <c r="D30" s="10">
        <v>1980814</v>
      </c>
      <c r="E30">
        <v>0.85</v>
      </c>
      <c r="F30" t="s">
        <v>53</v>
      </c>
    </row>
    <row r="31" spans="1:6" x14ac:dyDescent="0.25">
      <c r="A31" t="s">
        <v>79</v>
      </c>
      <c r="B31" s="10">
        <v>1321677</v>
      </c>
      <c r="C31">
        <v>0.72</v>
      </c>
      <c r="D31" s="10">
        <v>2439611</v>
      </c>
      <c r="E31">
        <v>0.67</v>
      </c>
      <c r="F31" t="s">
        <v>53</v>
      </c>
    </row>
    <row r="32" spans="1:6" x14ac:dyDescent="0.25">
      <c r="A32" t="s">
        <v>80</v>
      </c>
      <c r="B32" s="10">
        <v>114482</v>
      </c>
      <c r="C32">
        <v>2.85</v>
      </c>
      <c r="D32" s="10">
        <v>101638</v>
      </c>
      <c r="E32">
        <v>3.2</v>
      </c>
      <c r="F32" t="s">
        <v>53</v>
      </c>
    </row>
    <row r="33" spans="1:6" x14ac:dyDescent="0.25">
      <c r="A33" t="s">
        <v>81</v>
      </c>
      <c r="B33" s="10">
        <v>4728781</v>
      </c>
      <c r="C33">
        <v>1.61</v>
      </c>
      <c r="D33" s="10">
        <v>5887065</v>
      </c>
      <c r="E33">
        <v>1.84</v>
      </c>
      <c r="F33" t="s">
        <v>53</v>
      </c>
    </row>
    <row r="34" spans="1:6" x14ac:dyDescent="0.25">
      <c r="A34" t="s">
        <v>82</v>
      </c>
      <c r="B34" s="10">
        <v>1959092</v>
      </c>
      <c r="C34">
        <v>0.75</v>
      </c>
      <c r="D34" s="10">
        <v>2493027</v>
      </c>
      <c r="E34">
        <v>0.69</v>
      </c>
      <c r="F34" t="s">
        <v>53</v>
      </c>
    </row>
    <row r="35" spans="1:6" x14ac:dyDescent="0.25">
      <c r="A35" t="s">
        <v>83</v>
      </c>
      <c r="B35" s="10">
        <v>612894</v>
      </c>
      <c r="C35">
        <v>2.36</v>
      </c>
      <c r="D35" s="10">
        <v>496388</v>
      </c>
      <c r="E35">
        <v>2.04</v>
      </c>
      <c r="F35" t="s">
        <v>53</v>
      </c>
    </row>
    <row r="36" spans="1:6" x14ac:dyDescent="0.25">
      <c r="A36" t="s">
        <v>84</v>
      </c>
      <c r="B36" s="10">
        <v>1531142</v>
      </c>
      <c r="C36">
        <v>1.4</v>
      </c>
      <c r="D36" s="10">
        <v>1203937</v>
      </c>
      <c r="E36">
        <v>1.37</v>
      </c>
      <c r="F36" t="s">
        <v>53</v>
      </c>
    </row>
    <row r="37" spans="1:6" x14ac:dyDescent="0.25">
      <c r="A37" t="s">
        <v>85</v>
      </c>
      <c r="B37" s="10">
        <v>366126</v>
      </c>
      <c r="C37">
        <v>0.85</v>
      </c>
      <c r="D37" s="10">
        <v>608584</v>
      </c>
      <c r="E37">
        <v>0.72</v>
      </c>
      <c r="F37" t="s">
        <v>53</v>
      </c>
    </row>
    <row r="38" spans="1:6" x14ac:dyDescent="0.25">
      <c r="A38" t="s">
        <v>86</v>
      </c>
      <c r="B38" s="10">
        <v>765229</v>
      </c>
      <c r="C38">
        <v>2.74</v>
      </c>
      <c r="D38" s="10">
        <v>1293577</v>
      </c>
      <c r="E38">
        <v>2.1800000000000002</v>
      </c>
      <c r="F38" t="s">
        <v>53</v>
      </c>
    </row>
    <row r="39" spans="1:6" x14ac:dyDescent="0.25">
      <c r="A39" t="s">
        <v>87</v>
      </c>
      <c r="B39" s="10">
        <v>271997</v>
      </c>
      <c r="C39">
        <v>3.56</v>
      </c>
      <c r="D39" s="10">
        <v>510540</v>
      </c>
      <c r="E39">
        <v>3.04</v>
      </c>
      <c r="F39" t="s">
        <v>53</v>
      </c>
    </row>
    <row r="40" spans="1:6" x14ac:dyDescent="0.25">
      <c r="A40" t="s">
        <v>88</v>
      </c>
      <c r="B40" s="10">
        <v>2013818</v>
      </c>
      <c r="C40">
        <v>3.46</v>
      </c>
      <c r="D40" s="10">
        <v>3541255</v>
      </c>
      <c r="E40">
        <v>2.97</v>
      </c>
      <c r="F40" t="s">
        <v>53</v>
      </c>
    </row>
    <row r="41" spans="1:6" x14ac:dyDescent="0.25">
      <c r="A41" t="s">
        <v>89</v>
      </c>
      <c r="B41" s="10">
        <v>1088905</v>
      </c>
      <c r="C41">
        <v>3.31</v>
      </c>
      <c r="D41" s="10">
        <v>1582397</v>
      </c>
      <c r="E41">
        <v>2.99</v>
      </c>
      <c r="F41" t="s">
        <v>53</v>
      </c>
    </row>
    <row r="42" spans="1:6" x14ac:dyDescent="0.25">
      <c r="A42" t="s">
        <v>90</v>
      </c>
      <c r="B42" s="10">
        <v>14408312</v>
      </c>
      <c r="C42">
        <v>0.5</v>
      </c>
      <c r="D42" s="10">
        <v>22453379</v>
      </c>
      <c r="E42">
        <v>0.51</v>
      </c>
      <c r="F42" t="s">
        <v>53</v>
      </c>
    </row>
    <row r="43" spans="1:6" x14ac:dyDescent="0.25">
      <c r="A43" t="s">
        <v>91</v>
      </c>
      <c r="B43" s="10">
        <v>1917686</v>
      </c>
      <c r="C43">
        <v>0.55000000000000004</v>
      </c>
      <c r="D43" s="10">
        <v>3736532</v>
      </c>
      <c r="E43">
        <v>0.52</v>
      </c>
      <c r="F43" t="s">
        <v>53</v>
      </c>
    </row>
    <row r="44" spans="1:6" x14ac:dyDescent="0.25">
      <c r="A44" t="s">
        <v>92</v>
      </c>
      <c r="B44" s="10">
        <v>7427955</v>
      </c>
      <c r="C44">
        <v>0.69</v>
      </c>
      <c r="D44" s="10">
        <v>13625719</v>
      </c>
      <c r="E44">
        <v>0.55000000000000004</v>
      </c>
      <c r="F44" t="s">
        <v>53</v>
      </c>
    </row>
    <row r="45" spans="1:6" x14ac:dyDescent="0.25">
      <c r="A45" t="s">
        <v>93</v>
      </c>
      <c r="B45" s="10">
        <v>1104678</v>
      </c>
      <c r="C45">
        <v>0.91</v>
      </c>
      <c r="D45" s="10">
        <v>1603788</v>
      </c>
      <c r="E45">
        <v>0.74</v>
      </c>
      <c r="F45" t="s">
        <v>53</v>
      </c>
    </row>
    <row r="46" spans="1:6" x14ac:dyDescent="0.25">
      <c r="A46" t="s">
        <v>94</v>
      </c>
      <c r="B46" s="10">
        <v>98183322</v>
      </c>
      <c r="C46">
        <v>0.57999999999999996</v>
      </c>
      <c r="D46" s="10">
        <v>236096676</v>
      </c>
      <c r="E46">
        <v>0.33</v>
      </c>
      <c r="F46" t="s">
        <v>53</v>
      </c>
    </row>
    <row r="47" spans="1:6" x14ac:dyDescent="0.25">
      <c r="A47" t="s">
        <v>95</v>
      </c>
      <c r="B47" s="10">
        <v>4968196</v>
      </c>
      <c r="C47">
        <v>0.56999999999999995</v>
      </c>
      <c r="D47" s="10">
        <v>13654563</v>
      </c>
      <c r="E47">
        <v>0.37</v>
      </c>
      <c r="F47" t="s">
        <v>53</v>
      </c>
    </row>
    <row r="48" spans="1:6" x14ac:dyDescent="0.25">
      <c r="A48" t="s">
        <v>96</v>
      </c>
      <c r="B48" s="10">
        <v>6366341</v>
      </c>
      <c r="C48">
        <v>0.89</v>
      </c>
      <c r="D48" s="10">
        <v>10141806</v>
      </c>
      <c r="E48">
        <v>0.75</v>
      </c>
      <c r="F48" t="s">
        <v>53</v>
      </c>
    </row>
    <row r="49" spans="1:6" x14ac:dyDescent="0.25">
      <c r="A49" t="s">
        <v>97</v>
      </c>
      <c r="B49" s="10">
        <v>1756385</v>
      </c>
      <c r="C49">
        <v>0.55000000000000004</v>
      </c>
      <c r="D49" s="10">
        <v>2508215</v>
      </c>
      <c r="E49">
        <v>0.48</v>
      </c>
      <c r="F49" t="s">
        <v>53</v>
      </c>
    </row>
    <row r="50" spans="1:6" x14ac:dyDescent="0.25">
      <c r="A50" t="s">
        <v>98</v>
      </c>
      <c r="B50" s="10">
        <v>9434586</v>
      </c>
      <c r="C50">
        <v>1.22</v>
      </c>
      <c r="D50" s="10">
        <v>13043208</v>
      </c>
      <c r="E50">
        <v>1.2</v>
      </c>
      <c r="F50" t="s">
        <v>53</v>
      </c>
    </row>
    <row r="51" spans="1:6" x14ac:dyDescent="0.25">
      <c r="A51" t="s">
        <v>99</v>
      </c>
      <c r="B51" s="10">
        <v>4358160</v>
      </c>
      <c r="C51">
        <v>1.46</v>
      </c>
      <c r="D51" s="10">
        <v>6029335</v>
      </c>
      <c r="E51">
        <v>1.25</v>
      </c>
      <c r="F51" t="s">
        <v>53</v>
      </c>
    </row>
    <row r="52" spans="1:6" x14ac:dyDescent="0.25">
      <c r="A52" t="s">
        <v>100</v>
      </c>
      <c r="B52" s="10">
        <v>9623939</v>
      </c>
      <c r="C52">
        <v>1.34</v>
      </c>
      <c r="D52" s="10">
        <v>13889191</v>
      </c>
      <c r="E52">
        <v>1.0900000000000001</v>
      </c>
      <c r="F52" t="s">
        <v>53</v>
      </c>
    </row>
    <row r="53" spans="1:6" x14ac:dyDescent="0.25">
      <c r="A53" t="s">
        <v>101</v>
      </c>
      <c r="B53" s="10">
        <v>6015363</v>
      </c>
      <c r="C53">
        <v>1.1499999999999999</v>
      </c>
      <c r="D53" s="10">
        <v>10186204</v>
      </c>
      <c r="E53">
        <v>0.92</v>
      </c>
      <c r="F53" t="s">
        <v>53</v>
      </c>
    </row>
    <row r="54" spans="1:6" x14ac:dyDescent="0.25">
      <c r="A54" t="s">
        <v>102</v>
      </c>
      <c r="B54" s="10">
        <v>3800458</v>
      </c>
      <c r="C54">
        <v>0.35</v>
      </c>
      <c r="D54" s="10">
        <v>6089185</v>
      </c>
      <c r="E54">
        <v>0.35</v>
      </c>
      <c r="F54" t="s">
        <v>53</v>
      </c>
    </row>
    <row r="55" spans="1:6" x14ac:dyDescent="0.25">
      <c r="A55" t="s">
        <v>103</v>
      </c>
      <c r="B55" s="10">
        <v>957715</v>
      </c>
      <c r="C55">
        <v>0.73</v>
      </c>
      <c r="D55" s="10">
        <v>1514161</v>
      </c>
      <c r="E55">
        <v>0.75</v>
      </c>
      <c r="F55" t="s">
        <v>53</v>
      </c>
    </row>
    <row r="56" spans="1:6" x14ac:dyDescent="0.25">
      <c r="A56" t="s">
        <v>104</v>
      </c>
      <c r="B56" s="10">
        <v>43692392</v>
      </c>
      <c r="C56">
        <v>0.81</v>
      </c>
      <c r="D56" s="10">
        <v>68806614</v>
      </c>
      <c r="E56">
        <v>0.72</v>
      </c>
      <c r="F56" t="s">
        <v>53</v>
      </c>
    </row>
    <row r="57" spans="1:6" x14ac:dyDescent="0.25">
      <c r="A57" t="s">
        <v>105</v>
      </c>
      <c r="B57" s="10">
        <v>7429867</v>
      </c>
      <c r="C57">
        <v>1.05</v>
      </c>
      <c r="D57" s="10">
        <v>13188064</v>
      </c>
      <c r="E57">
        <v>1.1100000000000001</v>
      </c>
      <c r="F57" t="s">
        <v>53</v>
      </c>
    </row>
    <row r="58" spans="1:6" x14ac:dyDescent="0.25">
      <c r="A58" t="s">
        <v>106</v>
      </c>
      <c r="B58" s="10">
        <v>3921731</v>
      </c>
      <c r="C58">
        <v>0.7</v>
      </c>
      <c r="D58" s="10">
        <v>7067488</v>
      </c>
      <c r="E58">
        <v>0.7</v>
      </c>
      <c r="F58" t="s">
        <v>53</v>
      </c>
    </row>
    <row r="59" spans="1:6" x14ac:dyDescent="0.25">
      <c r="A59" t="s">
        <v>107</v>
      </c>
      <c r="B59" s="10">
        <v>11075448</v>
      </c>
      <c r="C59">
        <v>0.56000000000000005</v>
      </c>
      <c r="D59" s="10">
        <v>17200741</v>
      </c>
      <c r="E59">
        <v>0.5</v>
      </c>
      <c r="F59" t="s">
        <v>53</v>
      </c>
    </row>
    <row r="60" spans="1:6" x14ac:dyDescent="0.25">
      <c r="C60" s="1">
        <f>+AVERAGE(C5:C59)</f>
        <v>1.0981818181818181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0"/>
  <sheetViews>
    <sheetView topLeftCell="A56" workbookViewId="0">
      <selection activeCell="C71" sqref="C71"/>
    </sheetView>
  </sheetViews>
  <sheetFormatPr baseColWidth="10" defaultRowHeight="15" x14ac:dyDescent="0.25"/>
  <sheetData>
    <row r="1" spans="1:6" x14ac:dyDescent="0.25">
      <c r="A1" t="s">
        <v>108</v>
      </c>
    </row>
    <row r="2" spans="1:6" x14ac:dyDescent="0.25">
      <c r="A2" t="s">
        <v>44</v>
      </c>
    </row>
    <row r="3" spans="1:6" x14ac:dyDescent="0.25">
      <c r="A3" t="s">
        <v>45</v>
      </c>
    </row>
    <row r="4" spans="1:6" x14ac:dyDescent="0.25">
      <c r="A4" t="s">
        <v>46</v>
      </c>
      <c r="B4" t="s">
        <v>47</v>
      </c>
      <c r="C4" t="s">
        <v>48</v>
      </c>
      <c r="D4" t="s">
        <v>49</v>
      </c>
      <c r="E4" t="s">
        <v>50</v>
      </c>
      <c r="F4" t="s">
        <v>51</v>
      </c>
    </row>
    <row r="5" spans="1:6" x14ac:dyDescent="0.25">
      <c r="A5" t="s">
        <v>109</v>
      </c>
      <c r="B5" s="10">
        <v>2785101</v>
      </c>
      <c r="C5">
        <v>2.97</v>
      </c>
      <c r="D5" s="10">
        <v>5463538</v>
      </c>
      <c r="E5">
        <v>2.9</v>
      </c>
      <c r="F5" t="s">
        <v>53</v>
      </c>
    </row>
    <row r="6" spans="1:6" x14ac:dyDescent="0.25">
      <c r="A6" t="s">
        <v>110</v>
      </c>
      <c r="B6" s="10">
        <v>8537363</v>
      </c>
      <c r="C6">
        <v>1.23</v>
      </c>
      <c r="D6" s="10">
        <v>10128290</v>
      </c>
      <c r="E6">
        <v>1.81</v>
      </c>
      <c r="F6" t="s">
        <v>53</v>
      </c>
    </row>
    <row r="7" spans="1:6" x14ac:dyDescent="0.25">
      <c r="A7" t="s">
        <v>111</v>
      </c>
      <c r="B7" s="10">
        <v>7205</v>
      </c>
      <c r="C7">
        <v>3.8</v>
      </c>
      <c r="D7" s="10">
        <v>11965</v>
      </c>
      <c r="E7">
        <v>4.07</v>
      </c>
      <c r="F7" t="s">
        <v>53</v>
      </c>
    </row>
    <row r="8" spans="1:6" x14ac:dyDescent="0.25">
      <c r="A8" t="s">
        <v>112</v>
      </c>
      <c r="B8">
        <v>134</v>
      </c>
      <c r="C8">
        <v>3.4</v>
      </c>
      <c r="D8">
        <v>755</v>
      </c>
      <c r="E8">
        <v>3.59</v>
      </c>
      <c r="F8" t="s">
        <v>53</v>
      </c>
    </row>
    <row r="9" spans="1:6" x14ac:dyDescent="0.25">
      <c r="A9" t="s">
        <v>113</v>
      </c>
      <c r="B9" s="10">
        <v>2360693</v>
      </c>
      <c r="C9">
        <v>1.08</v>
      </c>
      <c r="D9" s="10">
        <v>10959896</v>
      </c>
      <c r="E9">
        <v>1.1100000000000001</v>
      </c>
      <c r="F9" t="s">
        <v>53</v>
      </c>
    </row>
    <row r="10" spans="1:6" x14ac:dyDescent="0.25">
      <c r="A10" t="s">
        <v>114</v>
      </c>
      <c r="B10" s="10">
        <v>1289</v>
      </c>
      <c r="C10">
        <v>5</v>
      </c>
      <c r="D10" s="10">
        <v>2991</v>
      </c>
      <c r="E10">
        <v>5.07</v>
      </c>
      <c r="F10" t="s">
        <v>53</v>
      </c>
    </row>
    <row r="11" spans="1:6" x14ac:dyDescent="0.25">
      <c r="A11" t="s">
        <v>115</v>
      </c>
      <c r="B11" s="10">
        <v>43023</v>
      </c>
      <c r="C11">
        <v>3.1</v>
      </c>
      <c r="D11" s="10">
        <v>2452274</v>
      </c>
      <c r="E11">
        <v>3.72</v>
      </c>
      <c r="F11" t="s">
        <v>53</v>
      </c>
    </row>
    <row r="12" spans="1:6" x14ac:dyDescent="0.25">
      <c r="A12" t="s">
        <v>116</v>
      </c>
      <c r="B12" s="10">
        <v>6982079</v>
      </c>
      <c r="C12">
        <v>2.83</v>
      </c>
      <c r="D12" s="10">
        <v>8577460</v>
      </c>
      <c r="E12">
        <v>2.39</v>
      </c>
      <c r="F12" t="s">
        <v>53</v>
      </c>
    </row>
    <row r="13" spans="1:6" x14ac:dyDescent="0.25">
      <c r="A13" t="s">
        <v>117</v>
      </c>
      <c r="B13" s="10">
        <v>865195</v>
      </c>
      <c r="C13">
        <v>1.76</v>
      </c>
      <c r="D13" s="10">
        <v>1534033</v>
      </c>
      <c r="E13">
        <v>1.78</v>
      </c>
      <c r="F13" t="s">
        <v>53</v>
      </c>
    </row>
    <row r="14" spans="1:6" x14ac:dyDescent="0.25">
      <c r="A14" t="s">
        <v>118</v>
      </c>
      <c r="B14" s="10">
        <v>2983745</v>
      </c>
      <c r="C14">
        <v>1.06</v>
      </c>
      <c r="D14" s="10">
        <v>5453499</v>
      </c>
      <c r="E14">
        <v>1.31</v>
      </c>
      <c r="F14" t="s">
        <v>53</v>
      </c>
    </row>
    <row r="15" spans="1:6" x14ac:dyDescent="0.25">
      <c r="A15" t="s">
        <v>119</v>
      </c>
      <c r="B15" s="10">
        <v>422615</v>
      </c>
      <c r="C15">
        <v>1.05</v>
      </c>
      <c r="D15" s="10">
        <v>682904</v>
      </c>
      <c r="E15">
        <v>1.02</v>
      </c>
      <c r="F15" t="s">
        <v>53</v>
      </c>
    </row>
    <row r="16" spans="1:6" x14ac:dyDescent="0.25">
      <c r="A16" t="s">
        <v>120</v>
      </c>
      <c r="B16" s="10">
        <v>223420</v>
      </c>
      <c r="C16">
        <v>1.8</v>
      </c>
      <c r="D16" s="10">
        <v>380116</v>
      </c>
      <c r="E16">
        <v>1.39</v>
      </c>
      <c r="F16" t="s">
        <v>53</v>
      </c>
    </row>
    <row r="17" spans="1:6" x14ac:dyDescent="0.25">
      <c r="A17" t="s">
        <v>121</v>
      </c>
      <c r="B17">
        <v>2</v>
      </c>
      <c r="C17">
        <v>4</v>
      </c>
      <c r="D17" s="10">
        <v>33822</v>
      </c>
      <c r="E17">
        <v>4</v>
      </c>
      <c r="F17" t="s">
        <v>53</v>
      </c>
    </row>
    <row r="18" spans="1:6" x14ac:dyDescent="0.25">
      <c r="A18" t="s">
        <v>122</v>
      </c>
      <c r="B18" s="10">
        <v>3189872</v>
      </c>
      <c r="C18">
        <v>6</v>
      </c>
      <c r="D18" s="10">
        <v>2762349</v>
      </c>
      <c r="E18">
        <v>6.9</v>
      </c>
      <c r="F18" t="s">
        <v>53</v>
      </c>
    </row>
    <row r="19" spans="1:6" x14ac:dyDescent="0.25">
      <c r="A19" t="s">
        <v>123</v>
      </c>
      <c r="B19" s="10">
        <v>4696734</v>
      </c>
      <c r="C19">
        <v>10.89</v>
      </c>
      <c r="D19" s="10">
        <v>3135413</v>
      </c>
      <c r="E19">
        <v>5.31</v>
      </c>
      <c r="F19" t="s">
        <v>53</v>
      </c>
    </row>
    <row r="20" spans="1:6" x14ac:dyDescent="0.25">
      <c r="A20" t="s">
        <v>124</v>
      </c>
      <c r="B20" s="10">
        <v>7111885</v>
      </c>
      <c r="C20">
        <v>1.98</v>
      </c>
      <c r="D20" s="10">
        <v>7603815</v>
      </c>
      <c r="E20">
        <v>1.88</v>
      </c>
      <c r="F20" t="s">
        <v>53</v>
      </c>
    </row>
    <row r="21" spans="1:6" x14ac:dyDescent="0.25">
      <c r="A21" t="s">
        <v>125</v>
      </c>
      <c r="B21" s="10">
        <v>10554327</v>
      </c>
      <c r="C21">
        <v>0.9</v>
      </c>
      <c r="D21" s="10">
        <v>14232224</v>
      </c>
      <c r="E21">
        <v>0.9</v>
      </c>
      <c r="F21" t="s">
        <v>53</v>
      </c>
    </row>
    <row r="22" spans="1:6" x14ac:dyDescent="0.25">
      <c r="A22" t="s">
        <v>126</v>
      </c>
      <c r="B22" s="10">
        <v>603640</v>
      </c>
      <c r="C22">
        <v>1.03</v>
      </c>
      <c r="D22" s="10">
        <v>3510618</v>
      </c>
      <c r="E22">
        <v>1.42</v>
      </c>
      <c r="F22" t="s">
        <v>53</v>
      </c>
    </row>
    <row r="23" spans="1:6" x14ac:dyDescent="0.25">
      <c r="A23" t="s">
        <v>127</v>
      </c>
      <c r="B23" s="10">
        <v>119743</v>
      </c>
      <c r="C23">
        <v>11</v>
      </c>
      <c r="D23" s="10">
        <v>215964</v>
      </c>
      <c r="E23">
        <v>10.73</v>
      </c>
      <c r="F23" t="s">
        <v>53</v>
      </c>
    </row>
    <row r="24" spans="1:6" x14ac:dyDescent="0.25">
      <c r="A24" t="s">
        <v>128</v>
      </c>
      <c r="B24" s="10">
        <v>1360</v>
      </c>
      <c r="C24">
        <v>1.85</v>
      </c>
      <c r="D24" s="10">
        <v>118926</v>
      </c>
      <c r="E24">
        <v>1.83</v>
      </c>
      <c r="F24" t="s">
        <v>53</v>
      </c>
    </row>
    <row r="25" spans="1:6" x14ac:dyDescent="0.25">
      <c r="A25" t="s">
        <v>129</v>
      </c>
      <c r="B25" s="10">
        <v>272900</v>
      </c>
      <c r="C25">
        <v>3.26</v>
      </c>
      <c r="D25" s="10">
        <v>1672371</v>
      </c>
      <c r="E25">
        <v>2.4700000000000002</v>
      </c>
      <c r="F25" t="s">
        <v>53</v>
      </c>
    </row>
    <row r="26" spans="1:6" x14ac:dyDescent="0.25">
      <c r="A26" t="s">
        <v>130</v>
      </c>
      <c r="B26" s="10">
        <v>3930609</v>
      </c>
      <c r="C26">
        <v>1.69</v>
      </c>
      <c r="D26" s="10">
        <v>5472422</v>
      </c>
      <c r="E26">
        <v>1.97</v>
      </c>
      <c r="F26" t="s">
        <v>53</v>
      </c>
    </row>
    <row r="27" spans="1:6" x14ac:dyDescent="0.25">
      <c r="A27" t="s">
        <v>131</v>
      </c>
      <c r="B27" s="10">
        <v>4198</v>
      </c>
      <c r="C27">
        <v>2.4500000000000002</v>
      </c>
      <c r="D27" s="10">
        <v>19807</v>
      </c>
      <c r="E27">
        <v>2.44</v>
      </c>
      <c r="F27" t="s">
        <v>53</v>
      </c>
    </row>
    <row r="28" spans="1:6" x14ac:dyDescent="0.25">
      <c r="A28" t="s">
        <v>132</v>
      </c>
      <c r="B28" s="10">
        <v>429365</v>
      </c>
      <c r="C28">
        <v>2.1</v>
      </c>
      <c r="D28" s="10">
        <v>767717</v>
      </c>
      <c r="E28">
        <v>2.06</v>
      </c>
      <c r="F28" t="s">
        <v>53</v>
      </c>
    </row>
    <row r="29" spans="1:6" x14ac:dyDescent="0.25">
      <c r="A29" t="s">
        <v>133</v>
      </c>
      <c r="B29" s="10">
        <v>9605725</v>
      </c>
      <c r="C29">
        <v>0.81</v>
      </c>
      <c r="D29" s="10">
        <v>14525998</v>
      </c>
      <c r="E29">
        <v>1.17</v>
      </c>
      <c r="F29" t="s">
        <v>53</v>
      </c>
    </row>
    <row r="30" spans="1:6" x14ac:dyDescent="0.25">
      <c r="A30" t="s">
        <v>134</v>
      </c>
      <c r="B30" s="10">
        <v>14181984</v>
      </c>
      <c r="C30">
        <v>0.78</v>
      </c>
      <c r="D30" s="10">
        <v>28034018</v>
      </c>
      <c r="E30">
        <v>0.76</v>
      </c>
      <c r="F30" t="s">
        <v>53</v>
      </c>
    </row>
    <row r="31" spans="1:6" x14ac:dyDescent="0.25">
      <c r="A31" t="s">
        <v>135</v>
      </c>
      <c r="B31" s="10">
        <v>78023</v>
      </c>
      <c r="C31">
        <v>1.1299999999999999</v>
      </c>
      <c r="D31" s="10">
        <v>1327829</v>
      </c>
      <c r="E31">
        <v>1.04</v>
      </c>
      <c r="F31" t="s">
        <v>53</v>
      </c>
    </row>
    <row r="32" spans="1:6" x14ac:dyDescent="0.25">
      <c r="A32" t="s">
        <v>136</v>
      </c>
      <c r="B32" s="10">
        <v>4306878</v>
      </c>
      <c r="C32">
        <v>0.82</v>
      </c>
      <c r="D32" s="10">
        <v>6226612</v>
      </c>
      <c r="E32">
        <v>1.19</v>
      </c>
      <c r="F32" t="s">
        <v>53</v>
      </c>
    </row>
    <row r="33" spans="1:6" x14ac:dyDescent="0.25">
      <c r="A33" t="s">
        <v>137</v>
      </c>
      <c r="B33" s="10">
        <v>1142866</v>
      </c>
      <c r="C33">
        <v>2.4</v>
      </c>
      <c r="D33" s="10">
        <v>2874279</v>
      </c>
      <c r="E33">
        <v>2.5</v>
      </c>
      <c r="F33" t="s">
        <v>53</v>
      </c>
    </row>
    <row r="34" spans="1:6" x14ac:dyDescent="0.25">
      <c r="A34" t="s">
        <v>138</v>
      </c>
      <c r="B34" s="10">
        <v>8436590</v>
      </c>
      <c r="C34">
        <v>0.74</v>
      </c>
      <c r="D34" s="10">
        <v>14651057</v>
      </c>
      <c r="E34">
        <v>0.93</v>
      </c>
      <c r="F34" t="s">
        <v>53</v>
      </c>
    </row>
    <row r="35" spans="1:6" x14ac:dyDescent="0.25">
      <c r="A35" t="s">
        <v>139</v>
      </c>
      <c r="B35" s="10">
        <v>6408815</v>
      </c>
      <c r="C35">
        <v>0.96</v>
      </c>
      <c r="D35" s="10">
        <v>10075900</v>
      </c>
      <c r="E35">
        <v>1.01</v>
      </c>
      <c r="F35" t="s">
        <v>53</v>
      </c>
    </row>
    <row r="36" spans="1:6" x14ac:dyDescent="0.25">
      <c r="A36" t="s">
        <v>140</v>
      </c>
      <c r="B36" s="10">
        <v>1170273</v>
      </c>
      <c r="C36">
        <v>0.97</v>
      </c>
      <c r="D36" s="10">
        <v>1515984</v>
      </c>
      <c r="E36">
        <v>1.1399999999999999</v>
      </c>
      <c r="F36" t="s">
        <v>53</v>
      </c>
    </row>
    <row r="37" spans="1:6" x14ac:dyDescent="0.25">
      <c r="A37" t="s">
        <v>141</v>
      </c>
      <c r="B37" s="10">
        <v>672737</v>
      </c>
      <c r="C37">
        <v>0.83</v>
      </c>
      <c r="D37" s="10">
        <v>1302930</v>
      </c>
      <c r="E37">
        <v>1.23</v>
      </c>
      <c r="F37" t="s">
        <v>53</v>
      </c>
    </row>
    <row r="38" spans="1:6" x14ac:dyDescent="0.25">
      <c r="A38" t="s">
        <v>142</v>
      </c>
      <c r="B38" s="10">
        <v>582479</v>
      </c>
      <c r="C38">
        <v>1.1599999999999999</v>
      </c>
      <c r="D38" s="10">
        <v>1644472</v>
      </c>
      <c r="E38">
        <v>1.1399999999999999</v>
      </c>
      <c r="F38" t="s">
        <v>53</v>
      </c>
    </row>
    <row r="39" spans="1:6" x14ac:dyDescent="0.25">
      <c r="A39" t="s">
        <v>143</v>
      </c>
      <c r="B39" s="10">
        <v>33497</v>
      </c>
      <c r="C39">
        <v>4.4000000000000004</v>
      </c>
      <c r="D39" s="10">
        <v>12753</v>
      </c>
      <c r="E39">
        <v>4.67</v>
      </c>
      <c r="F39" t="s">
        <v>53</v>
      </c>
    </row>
    <row r="40" spans="1:6" x14ac:dyDescent="0.25">
      <c r="A40" t="s">
        <v>144</v>
      </c>
      <c r="B40" s="10">
        <v>2894996</v>
      </c>
      <c r="C40">
        <v>1.86</v>
      </c>
      <c r="D40" s="10">
        <v>7015106</v>
      </c>
      <c r="E40">
        <v>1.27</v>
      </c>
      <c r="F40" t="s">
        <v>53</v>
      </c>
    </row>
    <row r="41" spans="1:6" x14ac:dyDescent="0.25">
      <c r="A41" t="s">
        <v>145</v>
      </c>
      <c r="B41" s="10">
        <v>970355</v>
      </c>
      <c r="C41">
        <v>1.3</v>
      </c>
      <c r="D41" s="10">
        <v>2452990</v>
      </c>
      <c r="E41">
        <v>1.1399999999999999</v>
      </c>
      <c r="F41" t="s">
        <v>53</v>
      </c>
    </row>
    <row r="42" spans="1:6" x14ac:dyDescent="0.25">
      <c r="A42" t="s">
        <v>146</v>
      </c>
      <c r="B42" s="10">
        <v>8731446</v>
      </c>
      <c r="C42">
        <v>1.25</v>
      </c>
      <c r="D42" s="10">
        <v>14426808</v>
      </c>
      <c r="E42">
        <v>1.25</v>
      </c>
      <c r="F42" t="s">
        <v>53</v>
      </c>
    </row>
    <row r="43" spans="1:6" x14ac:dyDescent="0.25">
      <c r="A43" t="s">
        <v>147</v>
      </c>
      <c r="B43" s="10">
        <v>1381218</v>
      </c>
      <c r="C43">
        <v>0.79</v>
      </c>
      <c r="D43" s="10">
        <v>1101831</v>
      </c>
      <c r="E43">
        <v>0.86</v>
      </c>
      <c r="F43" t="s">
        <v>53</v>
      </c>
    </row>
    <row r="44" spans="1:6" x14ac:dyDescent="0.25">
      <c r="A44" t="s">
        <v>148</v>
      </c>
      <c r="B44" s="10">
        <v>1778220</v>
      </c>
      <c r="C44">
        <v>0.67</v>
      </c>
      <c r="D44" s="10">
        <v>1345001</v>
      </c>
      <c r="E44">
        <v>0.83</v>
      </c>
      <c r="F44" t="s">
        <v>53</v>
      </c>
    </row>
    <row r="45" spans="1:6" x14ac:dyDescent="0.25">
      <c r="A45" t="s">
        <v>149</v>
      </c>
      <c r="B45" s="10">
        <v>4626588</v>
      </c>
      <c r="C45">
        <v>1</v>
      </c>
      <c r="D45" s="10">
        <v>8901140</v>
      </c>
      <c r="E45">
        <v>1</v>
      </c>
      <c r="F45" t="s">
        <v>53</v>
      </c>
    </row>
    <row r="46" spans="1:6" x14ac:dyDescent="0.25">
      <c r="A46" t="s">
        <v>150</v>
      </c>
      <c r="B46" s="10">
        <v>11559802</v>
      </c>
      <c r="C46">
        <v>1.19</v>
      </c>
      <c r="D46" s="10">
        <v>23870997</v>
      </c>
      <c r="E46">
        <v>0.81</v>
      </c>
      <c r="F46" t="s">
        <v>53</v>
      </c>
    </row>
    <row r="47" spans="1:6" x14ac:dyDescent="0.25">
      <c r="A47" t="s">
        <v>151</v>
      </c>
      <c r="B47" s="10">
        <v>125812</v>
      </c>
      <c r="C47">
        <v>0.85</v>
      </c>
      <c r="D47" s="10">
        <v>369893</v>
      </c>
      <c r="E47">
        <v>0.75</v>
      </c>
      <c r="F47" t="s">
        <v>53</v>
      </c>
    </row>
    <row r="48" spans="1:6" x14ac:dyDescent="0.25">
      <c r="A48" t="s">
        <v>152</v>
      </c>
      <c r="B48" s="10">
        <v>312926</v>
      </c>
      <c r="C48">
        <v>7.5</v>
      </c>
      <c r="D48" s="10">
        <v>296374</v>
      </c>
      <c r="E48">
        <v>7.5</v>
      </c>
      <c r="F48" t="s">
        <v>53</v>
      </c>
    </row>
    <row r="49" spans="1:6" x14ac:dyDescent="0.25">
      <c r="A49" t="s">
        <v>153</v>
      </c>
      <c r="B49" s="10">
        <v>41871671</v>
      </c>
      <c r="C49">
        <v>0.71</v>
      </c>
      <c r="D49" s="10">
        <v>71514830</v>
      </c>
      <c r="E49">
        <v>0.8</v>
      </c>
      <c r="F49" t="s">
        <v>53</v>
      </c>
    </row>
    <row r="50" spans="1:6" x14ac:dyDescent="0.25">
      <c r="A50" t="s">
        <v>154</v>
      </c>
      <c r="B50" s="10">
        <v>46704</v>
      </c>
      <c r="C50">
        <v>1.1000000000000001</v>
      </c>
      <c r="D50" s="10">
        <v>89346</v>
      </c>
      <c r="E50">
        <v>1.02</v>
      </c>
      <c r="F50" t="s">
        <v>53</v>
      </c>
    </row>
    <row r="51" spans="1:6" x14ac:dyDescent="0.25">
      <c r="A51" t="s">
        <v>155</v>
      </c>
      <c r="B51" s="10">
        <v>8855417</v>
      </c>
      <c r="C51">
        <v>1.23</v>
      </c>
      <c r="D51" s="10">
        <v>14988775</v>
      </c>
      <c r="E51">
        <v>1.42</v>
      </c>
      <c r="F51" t="s">
        <v>53</v>
      </c>
    </row>
    <row r="52" spans="1:6" x14ac:dyDescent="0.25">
      <c r="A52" t="s">
        <v>156</v>
      </c>
      <c r="B52" s="10">
        <v>1539725</v>
      </c>
      <c r="C52">
        <v>1.33</v>
      </c>
      <c r="D52" s="10">
        <v>2687459</v>
      </c>
      <c r="E52">
        <v>1.36</v>
      </c>
      <c r="F52" t="s">
        <v>53</v>
      </c>
    </row>
    <row r="53" spans="1:6" x14ac:dyDescent="0.25">
      <c r="A53" t="s">
        <v>157</v>
      </c>
      <c r="B53" s="10">
        <v>2399734</v>
      </c>
      <c r="C53">
        <v>1.8</v>
      </c>
      <c r="D53" s="10">
        <v>2612926</v>
      </c>
      <c r="E53">
        <v>2.62</v>
      </c>
      <c r="F53" t="s">
        <v>53</v>
      </c>
    </row>
    <row r="54" spans="1:6" x14ac:dyDescent="0.25">
      <c r="A54" t="s">
        <v>158</v>
      </c>
      <c r="B54" s="10">
        <v>70956</v>
      </c>
      <c r="C54">
        <v>3.3</v>
      </c>
      <c r="D54" s="10">
        <v>234378</v>
      </c>
      <c r="E54">
        <v>2.93</v>
      </c>
      <c r="F54" t="s">
        <v>53</v>
      </c>
    </row>
    <row r="55" spans="1:6" x14ac:dyDescent="0.25">
      <c r="A55" t="s">
        <v>159</v>
      </c>
      <c r="B55" s="10">
        <v>761443</v>
      </c>
      <c r="C55">
        <v>2.6</v>
      </c>
      <c r="D55" s="10">
        <v>998595</v>
      </c>
      <c r="E55">
        <v>2.54</v>
      </c>
      <c r="F55" t="s">
        <v>53</v>
      </c>
    </row>
    <row r="56" spans="1:6" x14ac:dyDescent="0.25">
      <c r="A56" t="s">
        <v>160</v>
      </c>
      <c r="B56" s="10">
        <v>780864</v>
      </c>
      <c r="C56">
        <v>0.86</v>
      </c>
      <c r="D56" s="10">
        <v>2054405</v>
      </c>
      <c r="E56">
        <v>1.18</v>
      </c>
      <c r="F56" t="s">
        <v>53</v>
      </c>
    </row>
    <row r="57" spans="1:6" x14ac:dyDescent="0.25">
      <c r="A57" t="s">
        <v>161</v>
      </c>
      <c r="B57" s="10">
        <v>9795556</v>
      </c>
      <c r="C57">
        <v>0.82</v>
      </c>
      <c r="D57" s="10">
        <v>12811835</v>
      </c>
      <c r="E57">
        <v>1.04</v>
      </c>
      <c r="F57" t="s">
        <v>53</v>
      </c>
    </row>
    <row r="58" spans="1:6" x14ac:dyDescent="0.25">
      <c r="A58" t="s">
        <v>162</v>
      </c>
      <c r="B58" s="10">
        <v>1481716</v>
      </c>
      <c r="C58">
        <v>1.26</v>
      </c>
      <c r="D58" s="10">
        <v>3663654</v>
      </c>
      <c r="E58">
        <v>1.1299999999999999</v>
      </c>
      <c r="F58" t="s">
        <v>53</v>
      </c>
    </row>
    <row r="59" spans="1:6" x14ac:dyDescent="0.25">
      <c r="A59" t="s">
        <v>163</v>
      </c>
      <c r="B59" s="10">
        <v>315090</v>
      </c>
      <c r="C59">
        <v>1.04</v>
      </c>
      <c r="D59" s="10">
        <v>347211</v>
      </c>
      <c r="E59">
        <v>1.37</v>
      </c>
      <c r="F59" t="s">
        <v>53</v>
      </c>
    </row>
    <row r="60" spans="1:6" x14ac:dyDescent="0.25">
      <c r="A60" t="s">
        <v>164</v>
      </c>
      <c r="B60" s="10">
        <v>4965762</v>
      </c>
      <c r="C60">
        <v>1</v>
      </c>
      <c r="D60" s="10">
        <v>9686762</v>
      </c>
      <c r="E60">
        <v>0.96</v>
      </c>
      <c r="F60" t="s">
        <v>53</v>
      </c>
    </row>
    <row r="61" spans="1:6" x14ac:dyDescent="0.25">
      <c r="A61" t="s">
        <v>165</v>
      </c>
      <c r="B61" s="10">
        <v>20467</v>
      </c>
      <c r="C61">
        <v>2.7</v>
      </c>
      <c r="D61" s="10">
        <v>19222</v>
      </c>
      <c r="E61">
        <v>2.7</v>
      </c>
      <c r="F61" t="s">
        <v>53</v>
      </c>
    </row>
    <row r="62" spans="1:6" x14ac:dyDescent="0.25">
      <c r="A62" t="s">
        <v>166</v>
      </c>
      <c r="B62" s="10">
        <v>35964090</v>
      </c>
      <c r="C62">
        <v>1.1200000000000001</v>
      </c>
      <c r="D62" s="10">
        <v>66289215</v>
      </c>
      <c r="E62">
        <v>1.1000000000000001</v>
      </c>
      <c r="F62" t="s">
        <v>53</v>
      </c>
    </row>
    <row r="63" spans="1:6" x14ac:dyDescent="0.25">
      <c r="A63" t="s">
        <v>167</v>
      </c>
      <c r="B63" s="10">
        <v>40344491</v>
      </c>
      <c r="C63">
        <v>0.88</v>
      </c>
      <c r="D63" s="10">
        <v>71262080</v>
      </c>
      <c r="E63">
        <v>0.84</v>
      </c>
      <c r="F63" t="s">
        <v>53</v>
      </c>
    </row>
    <row r="64" spans="1:6" x14ac:dyDescent="0.25">
      <c r="A64" t="s">
        <v>168</v>
      </c>
      <c r="B64" s="10">
        <v>1244655</v>
      </c>
      <c r="C64">
        <v>1.0900000000000001</v>
      </c>
      <c r="D64" s="10">
        <v>1828746</v>
      </c>
      <c r="E64">
        <v>0.93</v>
      </c>
      <c r="F64" t="s">
        <v>53</v>
      </c>
    </row>
    <row r="65" spans="1:6" x14ac:dyDescent="0.25">
      <c r="A65" t="s">
        <v>169</v>
      </c>
      <c r="B65">
        <v>576</v>
      </c>
      <c r="C65">
        <v>5</v>
      </c>
      <c r="D65" s="10">
        <v>1978</v>
      </c>
      <c r="E65">
        <v>6.05</v>
      </c>
      <c r="F65" t="s">
        <v>53</v>
      </c>
    </row>
    <row r="66" spans="1:6" x14ac:dyDescent="0.25">
      <c r="A66" t="s">
        <v>170</v>
      </c>
      <c r="B66" s="10">
        <v>12223053</v>
      </c>
      <c r="C66">
        <v>0.69</v>
      </c>
      <c r="D66" s="10">
        <v>9787456</v>
      </c>
      <c r="E66">
        <v>0.82</v>
      </c>
      <c r="F66" t="s">
        <v>53</v>
      </c>
    </row>
    <row r="67" spans="1:6" x14ac:dyDescent="0.25">
      <c r="A67" t="s">
        <v>171</v>
      </c>
      <c r="B67" s="10">
        <v>18493860</v>
      </c>
      <c r="C67">
        <v>0.76</v>
      </c>
      <c r="D67" s="10">
        <v>25868356</v>
      </c>
      <c r="E67">
        <v>0.81</v>
      </c>
      <c r="F67" t="s">
        <v>53</v>
      </c>
    </row>
    <row r="68" spans="1:6" x14ac:dyDescent="0.25">
      <c r="A68" t="s">
        <v>172</v>
      </c>
      <c r="B68" s="10">
        <v>6377919</v>
      </c>
      <c r="C68">
        <v>1.79</v>
      </c>
      <c r="D68" s="10">
        <v>10050157</v>
      </c>
      <c r="E68">
        <v>1.61</v>
      </c>
      <c r="F68" t="s">
        <v>53</v>
      </c>
    </row>
    <row r="69" spans="1:6" x14ac:dyDescent="0.25">
      <c r="A69" t="s">
        <v>173</v>
      </c>
      <c r="B69" s="10">
        <v>1061009</v>
      </c>
      <c r="C69">
        <v>2.16</v>
      </c>
      <c r="D69" s="10">
        <v>3246272</v>
      </c>
      <c r="E69">
        <v>1.5</v>
      </c>
      <c r="F69" t="s">
        <v>53</v>
      </c>
    </row>
    <row r="70" spans="1:6" x14ac:dyDescent="0.25">
      <c r="C70">
        <f>+AVERAGE(C5:C69)</f>
        <v>2.1673846153846146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3"/>
  <sheetViews>
    <sheetView topLeftCell="A99" workbookViewId="0">
      <selection activeCell="C113" sqref="C113"/>
    </sheetView>
  </sheetViews>
  <sheetFormatPr baseColWidth="10" defaultRowHeight="15" x14ac:dyDescent="0.25"/>
  <sheetData>
    <row r="1" spans="1:6" x14ac:dyDescent="0.25">
      <c r="A1" t="s">
        <v>174</v>
      </c>
    </row>
    <row r="2" spans="1:6" x14ac:dyDescent="0.25">
      <c r="A2" t="s">
        <v>44</v>
      </c>
    </row>
    <row r="3" spans="1:6" x14ac:dyDescent="0.25">
      <c r="A3" t="s">
        <v>45</v>
      </c>
    </row>
    <row r="4" spans="1:6" x14ac:dyDescent="0.25">
      <c r="A4" t="s">
        <v>46</v>
      </c>
      <c r="B4" t="s">
        <v>47</v>
      </c>
      <c r="C4" t="s">
        <v>48</v>
      </c>
      <c r="D4" t="s">
        <v>49</v>
      </c>
      <c r="E4" t="s">
        <v>50</v>
      </c>
      <c r="F4" t="s">
        <v>51</v>
      </c>
    </row>
    <row r="5" spans="1:6" x14ac:dyDescent="0.25">
      <c r="A5" t="s">
        <v>175</v>
      </c>
      <c r="B5" s="10">
        <v>24548</v>
      </c>
      <c r="C5">
        <v>5.93</v>
      </c>
      <c r="D5" s="10">
        <v>35432</v>
      </c>
      <c r="E5">
        <v>6.65</v>
      </c>
      <c r="F5" t="s">
        <v>53</v>
      </c>
    </row>
    <row r="6" spans="1:6" x14ac:dyDescent="0.25">
      <c r="A6" t="s">
        <v>176</v>
      </c>
      <c r="B6" s="10">
        <v>579445</v>
      </c>
      <c r="C6">
        <v>7.41</v>
      </c>
      <c r="D6" s="10">
        <v>1217958</v>
      </c>
      <c r="E6">
        <v>8.8699999999999992</v>
      </c>
      <c r="F6" t="s">
        <v>53</v>
      </c>
    </row>
    <row r="7" spans="1:6" x14ac:dyDescent="0.25">
      <c r="A7" t="s">
        <v>177</v>
      </c>
      <c r="B7" s="10">
        <v>101983</v>
      </c>
      <c r="C7">
        <v>22.13</v>
      </c>
      <c r="D7" s="10">
        <v>226352</v>
      </c>
      <c r="E7">
        <v>22.82</v>
      </c>
      <c r="F7" t="s">
        <v>53</v>
      </c>
    </row>
    <row r="8" spans="1:6" x14ac:dyDescent="0.25">
      <c r="A8" t="s">
        <v>178</v>
      </c>
      <c r="B8" s="10">
        <v>1233929</v>
      </c>
      <c r="C8">
        <v>18.62</v>
      </c>
      <c r="D8" s="10">
        <v>2098087</v>
      </c>
      <c r="E8">
        <v>19.23</v>
      </c>
      <c r="F8" t="s">
        <v>53</v>
      </c>
    </row>
    <row r="9" spans="1:6" x14ac:dyDescent="0.25">
      <c r="A9" t="s">
        <v>179</v>
      </c>
      <c r="B9" s="10">
        <v>611593</v>
      </c>
      <c r="C9">
        <v>1.79</v>
      </c>
      <c r="D9" s="10">
        <v>1031318</v>
      </c>
      <c r="E9">
        <v>2.0499999999999998</v>
      </c>
      <c r="F9" t="s">
        <v>53</v>
      </c>
    </row>
    <row r="10" spans="1:6" x14ac:dyDescent="0.25">
      <c r="A10" t="s">
        <v>180</v>
      </c>
      <c r="B10" s="10">
        <v>203605</v>
      </c>
      <c r="C10">
        <v>7.12</v>
      </c>
      <c r="D10" s="10">
        <v>343264</v>
      </c>
      <c r="E10">
        <v>6.72</v>
      </c>
      <c r="F10" t="s">
        <v>53</v>
      </c>
    </row>
    <row r="11" spans="1:6" x14ac:dyDescent="0.25">
      <c r="A11" t="s">
        <v>181</v>
      </c>
      <c r="B11" s="10">
        <v>96556</v>
      </c>
      <c r="C11">
        <v>4</v>
      </c>
      <c r="D11" s="10">
        <v>185229</v>
      </c>
      <c r="E11">
        <v>4</v>
      </c>
      <c r="F11" t="s">
        <v>53</v>
      </c>
    </row>
    <row r="12" spans="1:6" x14ac:dyDescent="0.25">
      <c r="A12" t="s">
        <v>182</v>
      </c>
      <c r="B12" s="10">
        <v>131812</v>
      </c>
      <c r="C12">
        <v>5.53</v>
      </c>
      <c r="D12" s="10">
        <v>270111</v>
      </c>
      <c r="E12">
        <v>5.46</v>
      </c>
      <c r="F12" t="s">
        <v>53</v>
      </c>
    </row>
    <row r="13" spans="1:6" x14ac:dyDescent="0.25">
      <c r="A13" t="s">
        <v>183</v>
      </c>
      <c r="B13" s="10">
        <v>188394</v>
      </c>
      <c r="C13">
        <v>4.7</v>
      </c>
      <c r="D13" s="10">
        <v>393614</v>
      </c>
      <c r="E13">
        <v>5.01</v>
      </c>
      <c r="F13" t="s">
        <v>53</v>
      </c>
    </row>
    <row r="14" spans="1:6" x14ac:dyDescent="0.25">
      <c r="A14" t="s">
        <v>184</v>
      </c>
      <c r="B14">
        <v>79</v>
      </c>
      <c r="C14">
        <v>15</v>
      </c>
      <c r="D14">
        <v>96</v>
      </c>
      <c r="E14">
        <v>15</v>
      </c>
      <c r="F14" t="s">
        <v>53</v>
      </c>
    </row>
    <row r="15" spans="1:6" x14ac:dyDescent="0.25">
      <c r="A15" t="s">
        <v>185</v>
      </c>
      <c r="B15" s="10">
        <v>32259</v>
      </c>
      <c r="C15">
        <v>20.51</v>
      </c>
      <c r="D15" s="10">
        <v>49744</v>
      </c>
      <c r="E15">
        <v>23.86</v>
      </c>
      <c r="F15" t="s">
        <v>53</v>
      </c>
    </row>
    <row r="16" spans="1:6" x14ac:dyDescent="0.25">
      <c r="A16" t="s">
        <v>186</v>
      </c>
      <c r="B16" s="10">
        <v>38904</v>
      </c>
      <c r="C16">
        <v>7.43</v>
      </c>
      <c r="D16" s="10">
        <v>75854</v>
      </c>
      <c r="E16">
        <v>7.91</v>
      </c>
      <c r="F16" t="s">
        <v>53</v>
      </c>
    </row>
    <row r="17" spans="1:6" x14ac:dyDescent="0.25">
      <c r="A17" t="s">
        <v>187</v>
      </c>
      <c r="B17" s="10">
        <v>17737</v>
      </c>
      <c r="C17">
        <v>1.08</v>
      </c>
      <c r="D17" s="10">
        <v>17660</v>
      </c>
      <c r="E17">
        <v>1.37</v>
      </c>
      <c r="F17" t="s">
        <v>53</v>
      </c>
    </row>
    <row r="18" spans="1:6" x14ac:dyDescent="0.25">
      <c r="A18" t="s">
        <v>188</v>
      </c>
      <c r="B18" s="10">
        <v>114939</v>
      </c>
      <c r="C18">
        <v>19.29</v>
      </c>
      <c r="D18" s="10">
        <v>277711</v>
      </c>
      <c r="E18">
        <v>20.58</v>
      </c>
      <c r="F18" t="s">
        <v>53</v>
      </c>
    </row>
    <row r="19" spans="1:6" x14ac:dyDescent="0.25">
      <c r="A19" t="s">
        <v>189</v>
      </c>
      <c r="B19" s="10">
        <v>147751</v>
      </c>
      <c r="C19">
        <v>5.83</v>
      </c>
      <c r="D19" s="10">
        <v>257197</v>
      </c>
      <c r="E19">
        <v>5.93</v>
      </c>
      <c r="F19" t="s">
        <v>53</v>
      </c>
    </row>
    <row r="20" spans="1:6" x14ac:dyDescent="0.25">
      <c r="A20" t="s">
        <v>190</v>
      </c>
      <c r="B20" s="10">
        <v>74618</v>
      </c>
      <c r="C20">
        <v>4.33</v>
      </c>
      <c r="D20" s="10">
        <v>59188</v>
      </c>
      <c r="E20">
        <v>4.79</v>
      </c>
      <c r="F20" t="s">
        <v>53</v>
      </c>
    </row>
    <row r="21" spans="1:6" x14ac:dyDescent="0.25">
      <c r="A21" t="s">
        <v>191</v>
      </c>
      <c r="B21" s="10">
        <v>168642</v>
      </c>
      <c r="C21">
        <v>2.46</v>
      </c>
      <c r="D21" s="10">
        <v>542203</v>
      </c>
      <c r="E21">
        <v>2.0299999999999998</v>
      </c>
      <c r="F21" t="s">
        <v>53</v>
      </c>
    </row>
    <row r="22" spans="1:6" x14ac:dyDescent="0.25">
      <c r="A22" t="s">
        <v>192</v>
      </c>
      <c r="B22" s="10">
        <v>68785</v>
      </c>
      <c r="C22">
        <v>2.36</v>
      </c>
      <c r="D22" s="10">
        <v>10224</v>
      </c>
      <c r="E22">
        <v>2.21</v>
      </c>
      <c r="F22" t="s">
        <v>53</v>
      </c>
    </row>
    <row r="23" spans="1:6" x14ac:dyDescent="0.25">
      <c r="A23" t="s">
        <v>193</v>
      </c>
      <c r="B23" s="10">
        <v>1161906</v>
      </c>
      <c r="C23">
        <v>3.41</v>
      </c>
      <c r="D23" s="10">
        <v>2113647</v>
      </c>
      <c r="E23">
        <v>3.32</v>
      </c>
      <c r="F23" t="s">
        <v>53</v>
      </c>
    </row>
    <row r="24" spans="1:6" x14ac:dyDescent="0.25">
      <c r="A24" t="s">
        <v>194</v>
      </c>
      <c r="B24" s="10">
        <v>116498</v>
      </c>
      <c r="C24">
        <v>8.3800000000000008</v>
      </c>
      <c r="D24" s="10">
        <v>186178</v>
      </c>
      <c r="E24">
        <v>8.07</v>
      </c>
      <c r="F24" t="s">
        <v>53</v>
      </c>
    </row>
    <row r="25" spans="1:6" x14ac:dyDescent="0.25">
      <c r="A25" t="s">
        <v>195</v>
      </c>
      <c r="B25" s="10">
        <v>12978</v>
      </c>
      <c r="C25">
        <v>3.47</v>
      </c>
      <c r="D25" s="10">
        <v>21960</v>
      </c>
      <c r="E25">
        <v>3.63</v>
      </c>
      <c r="F25" t="s">
        <v>53</v>
      </c>
    </row>
    <row r="26" spans="1:6" x14ac:dyDescent="0.25">
      <c r="A26" t="s">
        <v>196</v>
      </c>
      <c r="B26" s="10">
        <v>370218</v>
      </c>
      <c r="C26">
        <v>2.94</v>
      </c>
      <c r="D26" s="10">
        <v>615862</v>
      </c>
      <c r="E26">
        <v>3.05</v>
      </c>
      <c r="F26" t="s">
        <v>53</v>
      </c>
    </row>
    <row r="27" spans="1:6" x14ac:dyDescent="0.25">
      <c r="A27" t="s">
        <v>197</v>
      </c>
      <c r="B27" s="10">
        <v>387325</v>
      </c>
      <c r="C27">
        <v>13.61</v>
      </c>
      <c r="D27" s="10">
        <v>890775</v>
      </c>
      <c r="E27">
        <v>12.73</v>
      </c>
      <c r="F27" t="s">
        <v>53</v>
      </c>
    </row>
    <row r="28" spans="1:6" x14ac:dyDescent="0.25">
      <c r="A28" t="s">
        <v>198</v>
      </c>
      <c r="B28" s="10">
        <v>215673</v>
      </c>
      <c r="C28">
        <v>7.5</v>
      </c>
      <c r="D28" s="10">
        <v>395980</v>
      </c>
      <c r="E28">
        <v>7.31</v>
      </c>
      <c r="F28" t="s">
        <v>53</v>
      </c>
    </row>
    <row r="29" spans="1:6" x14ac:dyDescent="0.25">
      <c r="A29" t="s">
        <v>199</v>
      </c>
      <c r="B29" s="10">
        <v>164550</v>
      </c>
      <c r="C29">
        <v>5.5</v>
      </c>
      <c r="D29" s="10">
        <v>296218</v>
      </c>
      <c r="E29">
        <v>5.59</v>
      </c>
      <c r="F29" t="s">
        <v>53</v>
      </c>
    </row>
    <row r="30" spans="1:6" x14ac:dyDescent="0.25">
      <c r="A30" t="s">
        <v>200</v>
      </c>
      <c r="B30" s="10">
        <v>176588</v>
      </c>
      <c r="C30">
        <v>1.95</v>
      </c>
      <c r="D30" s="10">
        <v>239676</v>
      </c>
      <c r="E30">
        <v>1.95</v>
      </c>
      <c r="F30" t="s">
        <v>53</v>
      </c>
    </row>
    <row r="31" spans="1:6" x14ac:dyDescent="0.25">
      <c r="A31" t="s">
        <v>201</v>
      </c>
      <c r="B31">
        <v>919</v>
      </c>
      <c r="C31">
        <v>5.09</v>
      </c>
      <c r="D31" s="10">
        <v>1329</v>
      </c>
      <c r="E31">
        <v>5</v>
      </c>
      <c r="F31" t="s">
        <v>53</v>
      </c>
    </row>
    <row r="32" spans="1:6" x14ac:dyDescent="0.25">
      <c r="A32" t="s">
        <v>202</v>
      </c>
      <c r="B32" s="10">
        <v>117036</v>
      </c>
      <c r="C32">
        <v>7.05</v>
      </c>
      <c r="D32" s="10">
        <v>155774</v>
      </c>
      <c r="E32">
        <v>8.35</v>
      </c>
      <c r="F32" t="s">
        <v>53</v>
      </c>
    </row>
    <row r="33" spans="1:6" x14ac:dyDescent="0.25">
      <c r="A33" t="s">
        <v>203</v>
      </c>
      <c r="B33" s="10">
        <v>47245</v>
      </c>
      <c r="C33">
        <v>8.6300000000000008</v>
      </c>
      <c r="D33" s="10">
        <v>77015</v>
      </c>
      <c r="E33">
        <v>9.6300000000000008</v>
      </c>
      <c r="F33" t="s">
        <v>53</v>
      </c>
    </row>
    <row r="34" spans="1:6" x14ac:dyDescent="0.25">
      <c r="A34" t="s">
        <v>204</v>
      </c>
      <c r="B34" s="10">
        <v>38261</v>
      </c>
      <c r="C34">
        <v>5.78</v>
      </c>
      <c r="D34" s="10">
        <v>64762</v>
      </c>
      <c r="E34">
        <v>7.66</v>
      </c>
      <c r="F34" t="s">
        <v>53</v>
      </c>
    </row>
    <row r="35" spans="1:6" x14ac:dyDescent="0.25">
      <c r="A35" t="s">
        <v>205</v>
      </c>
      <c r="B35" s="10">
        <v>19580</v>
      </c>
      <c r="C35">
        <v>36.82</v>
      </c>
      <c r="D35" s="10">
        <v>32580</v>
      </c>
      <c r="E35">
        <v>32.340000000000003</v>
      </c>
      <c r="F35" t="s">
        <v>53</v>
      </c>
    </row>
    <row r="36" spans="1:6" x14ac:dyDescent="0.25">
      <c r="A36" t="s">
        <v>206</v>
      </c>
      <c r="B36" s="10">
        <v>424526</v>
      </c>
      <c r="C36">
        <v>5.43</v>
      </c>
      <c r="D36" s="10">
        <v>784865</v>
      </c>
      <c r="E36">
        <v>5.64</v>
      </c>
      <c r="F36" t="s">
        <v>53</v>
      </c>
    </row>
    <row r="37" spans="1:6" x14ac:dyDescent="0.25">
      <c r="A37" t="s">
        <v>207</v>
      </c>
      <c r="B37" s="10">
        <v>265419</v>
      </c>
      <c r="C37">
        <v>26.56</v>
      </c>
      <c r="D37" s="10">
        <v>470588</v>
      </c>
      <c r="E37">
        <v>29.76</v>
      </c>
      <c r="F37" t="s">
        <v>53</v>
      </c>
    </row>
    <row r="38" spans="1:6" x14ac:dyDescent="0.25">
      <c r="A38" t="s">
        <v>208</v>
      </c>
      <c r="B38" s="10">
        <v>2525</v>
      </c>
      <c r="C38">
        <v>6.61</v>
      </c>
      <c r="D38" s="10">
        <v>5895</v>
      </c>
      <c r="E38">
        <v>6.19</v>
      </c>
      <c r="F38" t="s">
        <v>53</v>
      </c>
    </row>
    <row r="39" spans="1:6" x14ac:dyDescent="0.25">
      <c r="A39" t="s">
        <v>209</v>
      </c>
      <c r="B39" s="10">
        <v>95289</v>
      </c>
      <c r="C39">
        <v>2.74</v>
      </c>
      <c r="D39" s="10">
        <v>104390</v>
      </c>
      <c r="E39">
        <v>3.21</v>
      </c>
      <c r="F39" t="s">
        <v>53</v>
      </c>
    </row>
    <row r="40" spans="1:6" x14ac:dyDescent="0.25">
      <c r="A40" t="s">
        <v>210</v>
      </c>
      <c r="B40" s="10">
        <v>70894</v>
      </c>
      <c r="C40">
        <v>12.24</v>
      </c>
      <c r="D40" s="10">
        <v>135204</v>
      </c>
      <c r="E40">
        <v>14.32</v>
      </c>
      <c r="F40" t="s">
        <v>53</v>
      </c>
    </row>
    <row r="41" spans="1:6" x14ac:dyDescent="0.25">
      <c r="A41" t="s">
        <v>211</v>
      </c>
      <c r="B41" s="10">
        <v>102484</v>
      </c>
      <c r="C41">
        <v>10.119999999999999</v>
      </c>
      <c r="D41" s="10">
        <v>162906</v>
      </c>
      <c r="E41">
        <v>10.91</v>
      </c>
      <c r="F41" t="s">
        <v>53</v>
      </c>
    </row>
    <row r="42" spans="1:6" x14ac:dyDescent="0.25">
      <c r="A42" t="s">
        <v>212</v>
      </c>
      <c r="B42" s="10">
        <v>154701</v>
      </c>
      <c r="C42">
        <v>7.72</v>
      </c>
      <c r="D42" s="10">
        <v>291389</v>
      </c>
      <c r="E42">
        <v>7.13</v>
      </c>
      <c r="F42" t="s">
        <v>53</v>
      </c>
    </row>
    <row r="43" spans="1:6" x14ac:dyDescent="0.25">
      <c r="A43" t="s">
        <v>213</v>
      </c>
      <c r="B43" s="10">
        <v>1240142</v>
      </c>
      <c r="C43">
        <v>4.04</v>
      </c>
      <c r="D43" s="10">
        <v>1982544</v>
      </c>
      <c r="E43">
        <v>4.22</v>
      </c>
      <c r="F43" t="s">
        <v>53</v>
      </c>
    </row>
    <row r="44" spans="1:6" x14ac:dyDescent="0.25">
      <c r="A44" t="s">
        <v>214</v>
      </c>
      <c r="B44" s="10">
        <v>256126</v>
      </c>
      <c r="C44">
        <v>21.59</v>
      </c>
      <c r="D44" s="10">
        <v>444512</v>
      </c>
      <c r="E44">
        <v>18.59</v>
      </c>
      <c r="F44" t="s">
        <v>53</v>
      </c>
    </row>
    <row r="45" spans="1:6" x14ac:dyDescent="0.25">
      <c r="A45" t="s">
        <v>215</v>
      </c>
      <c r="B45" s="10">
        <v>10187</v>
      </c>
      <c r="C45">
        <v>8.5</v>
      </c>
      <c r="D45" s="10">
        <v>7902</v>
      </c>
      <c r="E45">
        <v>8.66</v>
      </c>
      <c r="F45" t="s">
        <v>53</v>
      </c>
    </row>
    <row r="46" spans="1:6" x14ac:dyDescent="0.25">
      <c r="A46" t="s">
        <v>216</v>
      </c>
      <c r="B46" s="10">
        <v>135998</v>
      </c>
      <c r="C46">
        <v>1.95</v>
      </c>
      <c r="D46" s="10">
        <v>162615</v>
      </c>
      <c r="E46">
        <v>2.4300000000000002</v>
      </c>
      <c r="F46" t="s">
        <v>53</v>
      </c>
    </row>
    <row r="47" spans="1:6" x14ac:dyDescent="0.25">
      <c r="A47" t="s">
        <v>217</v>
      </c>
      <c r="B47" s="10">
        <v>86592</v>
      </c>
      <c r="C47">
        <v>12.03</v>
      </c>
      <c r="D47" s="10">
        <v>142887</v>
      </c>
      <c r="E47">
        <v>12.2</v>
      </c>
      <c r="F47" t="s">
        <v>53</v>
      </c>
    </row>
    <row r="48" spans="1:6" x14ac:dyDescent="0.25">
      <c r="A48" t="s">
        <v>218</v>
      </c>
      <c r="B48" s="10">
        <v>202434</v>
      </c>
      <c r="C48">
        <v>5</v>
      </c>
      <c r="D48" s="10">
        <v>361701</v>
      </c>
      <c r="E48">
        <v>5.9</v>
      </c>
      <c r="F48" t="s">
        <v>53</v>
      </c>
    </row>
    <row r="49" spans="1:6" x14ac:dyDescent="0.25">
      <c r="A49" t="s">
        <v>219</v>
      </c>
      <c r="B49">
        <v>250</v>
      </c>
      <c r="C49">
        <v>4.9000000000000004</v>
      </c>
      <c r="D49" s="10">
        <v>1338</v>
      </c>
      <c r="E49">
        <v>4.9000000000000004</v>
      </c>
      <c r="F49" t="s">
        <v>53</v>
      </c>
    </row>
    <row r="50" spans="1:6" x14ac:dyDescent="0.25">
      <c r="A50" t="s">
        <v>220</v>
      </c>
      <c r="B50" s="10">
        <v>59844</v>
      </c>
      <c r="C50">
        <v>3.52</v>
      </c>
      <c r="D50" s="10">
        <v>74575</v>
      </c>
      <c r="E50">
        <v>3.47</v>
      </c>
      <c r="F50" t="s">
        <v>53</v>
      </c>
    </row>
    <row r="51" spans="1:6" x14ac:dyDescent="0.25">
      <c r="A51" t="s">
        <v>221</v>
      </c>
      <c r="B51" s="10">
        <v>71478</v>
      </c>
      <c r="C51">
        <v>4.8600000000000003</v>
      </c>
      <c r="D51" s="10">
        <v>127131</v>
      </c>
      <c r="E51">
        <v>5.27</v>
      </c>
      <c r="F51" t="s">
        <v>53</v>
      </c>
    </row>
    <row r="52" spans="1:6" x14ac:dyDescent="0.25">
      <c r="A52" t="s">
        <v>222</v>
      </c>
      <c r="B52" s="10">
        <v>68183</v>
      </c>
      <c r="C52">
        <v>17.61</v>
      </c>
      <c r="D52" s="10">
        <v>86810</v>
      </c>
      <c r="E52">
        <v>16.66</v>
      </c>
      <c r="F52" t="s">
        <v>53</v>
      </c>
    </row>
    <row r="53" spans="1:6" x14ac:dyDescent="0.25">
      <c r="A53" t="s">
        <v>223</v>
      </c>
      <c r="B53" s="10">
        <v>682424</v>
      </c>
      <c r="C53">
        <v>6.52</v>
      </c>
      <c r="D53" s="10">
        <v>1133871</v>
      </c>
      <c r="E53">
        <v>6.76</v>
      </c>
      <c r="F53" t="s">
        <v>53</v>
      </c>
    </row>
    <row r="54" spans="1:6" x14ac:dyDescent="0.25">
      <c r="A54" t="s">
        <v>224</v>
      </c>
      <c r="B54" s="10">
        <v>104451</v>
      </c>
      <c r="C54">
        <v>47.03</v>
      </c>
      <c r="D54" s="10">
        <v>185269</v>
      </c>
      <c r="E54">
        <v>47.58</v>
      </c>
      <c r="F54" t="s">
        <v>53</v>
      </c>
    </row>
    <row r="55" spans="1:6" x14ac:dyDescent="0.25">
      <c r="A55" t="s">
        <v>225</v>
      </c>
      <c r="B55" s="10">
        <v>694113</v>
      </c>
      <c r="C55">
        <v>8.91</v>
      </c>
      <c r="D55" s="10">
        <v>1109363</v>
      </c>
      <c r="E55">
        <v>9.4700000000000006</v>
      </c>
      <c r="F55" t="s">
        <v>53</v>
      </c>
    </row>
    <row r="56" spans="1:6" x14ac:dyDescent="0.25">
      <c r="A56" t="s">
        <v>226</v>
      </c>
      <c r="B56" s="10">
        <v>1051632</v>
      </c>
      <c r="C56">
        <v>8.91</v>
      </c>
      <c r="D56" s="10">
        <v>2009322</v>
      </c>
      <c r="E56">
        <v>8.86</v>
      </c>
      <c r="F56" t="s">
        <v>53</v>
      </c>
    </row>
    <row r="57" spans="1:6" x14ac:dyDescent="0.25">
      <c r="A57" t="s">
        <v>227</v>
      </c>
      <c r="B57" s="10">
        <v>115064</v>
      </c>
      <c r="C57">
        <v>1.85</v>
      </c>
      <c r="D57" s="10">
        <v>255969</v>
      </c>
      <c r="E57">
        <v>1.74</v>
      </c>
      <c r="F57" t="s">
        <v>53</v>
      </c>
    </row>
    <row r="58" spans="1:6" x14ac:dyDescent="0.25">
      <c r="A58" t="s">
        <v>228</v>
      </c>
      <c r="B58" s="10">
        <v>11122</v>
      </c>
      <c r="C58">
        <v>52.97</v>
      </c>
      <c r="D58" s="10">
        <v>15246</v>
      </c>
      <c r="E58">
        <v>67.41</v>
      </c>
      <c r="F58" t="s">
        <v>53</v>
      </c>
    </row>
    <row r="59" spans="1:6" x14ac:dyDescent="0.25">
      <c r="A59" t="s">
        <v>229</v>
      </c>
      <c r="B59">
        <v>93</v>
      </c>
      <c r="C59">
        <v>30</v>
      </c>
      <c r="D59">
        <v>151</v>
      </c>
      <c r="E59">
        <v>31.07</v>
      </c>
      <c r="F59" t="s">
        <v>53</v>
      </c>
    </row>
    <row r="60" spans="1:6" x14ac:dyDescent="0.25">
      <c r="A60" t="s">
        <v>230</v>
      </c>
      <c r="B60" s="10">
        <v>48473</v>
      </c>
      <c r="C60">
        <v>22.24</v>
      </c>
      <c r="D60" s="10">
        <v>78552</v>
      </c>
      <c r="E60">
        <v>21.8</v>
      </c>
      <c r="F60" t="s">
        <v>53</v>
      </c>
    </row>
    <row r="61" spans="1:6" x14ac:dyDescent="0.25">
      <c r="A61" t="s">
        <v>231</v>
      </c>
      <c r="B61" s="10">
        <v>5075</v>
      </c>
      <c r="C61">
        <v>9.5</v>
      </c>
      <c r="D61" s="10">
        <v>6879</v>
      </c>
      <c r="E61">
        <v>9.5</v>
      </c>
      <c r="F61" t="s">
        <v>53</v>
      </c>
    </row>
    <row r="62" spans="1:6" x14ac:dyDescent="0.25">
      <c r="A62" t="s">
        <v>232</v>
      </c>
      <c r="B62" s="10">
        <v>87215</v>
      </c>
      <c r="C62">
        <v>3.78</v>
      </c>
      <c r="D62" s="10">
        <v>157167</v>
      </c>
      <c r="E62">
        <v>3.68</v>
      </c>
      <c r="F62" t="s">
        <v>53</v>
      </c>
    </row>
    <row r="63" spans="1:6" x14ac:dyDescent="0.25">
      <c r="A63" t="s">
        <v>233</v>
      </c>
      <c r="B63" s="10">
        <v>678003</v>
      </c>
      <c r="C63">
        <v>13.19</v>
      </c>
      <c r="D63" s="10">
        <v>1147910</v>
      </c>
      <c r="E63">
        <v>13.74</v>
      </c>
      <c r="F63" t="s">
        <v>53</v>
      </c>
    </row>
    <row r="64" spans="1:6" x14ac:dyDescent="0.25">
      <c r="A64" t="s">
        <v>234</v>
      </c>
      <c r="B64" s="10">
        <v>31543</v>
      </c>
      <c r="C64">
        <v>2.61</v>
      </c>
      <c r="D64" s="10">
        <v>32248</v>
      </c>
      <c r="E64">
        <v>2.75</v>
      </c>
      <c r="F64" t="s">
        <v>53</v>
      </c>
    </row>
    <row r="65" spans="1:6" x14ac:dyDescent="0.25">
      <c r="A65" t="s">
        <v>235</v>
      </c>
      <c r="B65" s="10">
        <v>3122</v>
      </c>
      <c r="C65">
        <v>9.8800000000000008</v>
      </c>
      <c r="D65" s="10">
        <v>9014</v>
      </c>
      <c r="E65">
        <v>9.76</v>
      </c>
      <c r="F65" t="s">
        <v>53</v>
      </c>
    </row>
    <row r="66" spans="1:6" x14ac:dyDescent="0.25">
      <c r="A66" t="s">
        <v>236</v>
      </c>
      <c r="B66" s="10">
        <v>1059221</v>
      </c>
      <c r="C66">
        <v>3.89</v>
      </c>
      <c r="D66" s="10">
        <v>1733262</v>
      </c>
      <c r="E66">
        <v>4.51</v>
      </c>
      <c r="F66" t="s">
        <v>53</v>
      </c>
    </row>
    <row r="67" spans="1:6" x14ac:dyDescent="0.25">
      <c r="A67" t="s">
        <v>237</v>
      </c>
      <c r="B67" s="10">
        <v>231330</v>
      </c>
      <c r="C67">
        <v>18.690000000000001</v>
      </c>
      <c r="D67" s="10">
        <v>428963</v>
      </c>
      <c r="E67">
        <v>19.21</v>
      </c>
      <c r="F67" t="s">
        <v>53</v>
      </c>
    </row>
    <row r="68" spans="1:6" x14ac:dyDescent="0.25">
      <c r="A68" t="s">
        <v>238</v>
      </c>
      <c r="B68" s="10">
        <v>7697</v>
      </c>
      <c r="C68">
        <v>3.81</v>
      </c>
      <c r="D68" s="10">
        <v>2777</v>
      </c>
      <c r="E68">
        <v>5.03</v>
      </c>
      <c r="F68" t="s">
        <v>53</v>
      </c>
    </row>
    <row r="69" spans="1:6" x14ac:dyDescent="0.25">
      <c r="A69" t="s">
        <v>239</v>
      </c>
      <c r="B69" s="10">
        <v>120088</v>
      </c>
      <c r="C69">
        <v>13</v>
      </c>
      <c r="D69" s="10">
        <v>195840</v>
      </c>
      <c r="E69">
        <v>12.27</v>
      </c>
      <c r="F69" t="s">
        <v>53</v>
      </c>
    </row>
    <row r="70" spans="1:6" x14ac:dyDescent="0.25">
      <c r="A70" t="s">
        <v>240</v>
      </c>
      <c r="B70" s="10">
        <v>2795905</v>
      </c>
      <c r="C70">
        <v>1.1000000000000001</v>
      </c>
      <c r="D70" s="10">
        <v>4567136</v>
      </c>
      <c r="E70">
        <v>1.1399999999999999</v>
      </c>
      <c r="F70" t="s">
        <v>53</v>
      </c>
    </row>
    <row r="71" spans="1:6" x14ac:dyDescent="0.25">
      <c r="A71" t="s">
        <v>241</v>
      </c>
      <c r="B71" s="10">
        <v>9938</v>
      </c>
      <c r="C71">
        <v>2.9</v>
      </c>
      <c r="D71" s="10">
        <v>14119</v>
      </c>
      <c r="E71">
        <v>4.08</v>
      </c>
      <c r="F71" t="s">
        <v>53</v>
      </c>
    </row>
    <row r="72" spans="1:6" x14ac:dyDescent="0.25">
      <c r="A72" t="s">
        <v>242</v>
      </c>
      <c r="B72" s="10">
        <v>1486107</v>
      </c>
      <c r="C72">
        <v>1.93</v>
      </c>
      <c r="D72" s="10">
        <v>3121042</v>
      </c>
      <c r="E72">
        <v>1.94</v>
      </c>
      <c r="F72" t="s">
        <v>53</v>
      </c>
    </row>
    <row r="73" spans="1:6" x14ac:dyDescent="0.25">
      <c r="A73" t="s">
        <v>243</v>
      </c>
      <c r="B73" s="10">
        <v>1631</v>
      </c>
      <c r="C73">
        <v>2.94</v>
      </c>
      <c r="D73" s="10">
        <v>10679</v>
      </c>
      <c r="E73">
        <v>2.37</v>
      </c>
      <c r="F73" t="s">
        <v>53</v>
      </c>
    </row>
    <row r="74" spans="1:6" x14ac:dyDescent="0.25">
      <c r="A74" t="s">
        <v>244</v>
      </c>
      <c r="B74" s="10">
        <v>1119850</v>
      </c>
      <c r="C74">
        <v>3.72</v>
      </c>
      <c r="D74" s="10">
        <v>2256495</v>
      </c>
      <c r="E74">
        <v>4.0999999999999996</v>
      </c>
      <c r="F74" t="s">
        <v>53</v>
      </c>
    </row>
    <row r="75" spans="1:6" x14ac:dyDescent="0.25">
      <c r="A75" t="s">
        <v>245</v>
      </c>
      <c r="B75" s="10">
        <v>347985</v>
      </c>
      <c r="C75">
        <v>7.72</v>
      </c>
      <c r="D75" s="10">
        <v>673076</v>
      </c>
      <c r="E75">
        <v>7.91</v>
      </c>
      <c r="F75" t="s">
        <v>53</v>
      </c>
    </row>
    <row r="76" spans="1:6" x14ac:dyDescent="0.25">
      <c r="A76" t="s">
        <v>246</v>
      </c>
      <c r="B76" s="10">
        <v>1698410</v>
      </c>
      <c r="C76">
        <v>6.02</v>
      </c>
      <c r="D76" s="10">
        <v>3068734</v>
      </c>
      <c r="E76">
        <v>6.52</v>
      </c>
      <c r="F76" t="s">
        <v>53</v>
      </c>
    </row>
    <row r="77" spans="1:6" x14ac:dyDescent="0.25">
      <c r="A77" t="s">
        <v>247</v>
      </c>
      <c r="B77" s="10">
        <v>72289</v>
      </c>
      <c r="C77">
        <v>17.690000000000001</v>
      </c>
      <c r="D77" s="10">
        <v>80225</v>
      </c>
      <c r="E77">
        <v>17.899999999999999</v>
      </c>
      <c r="F77" t="s">
        <v>53</v>
      </c>
    </row>
    <row r="78" spans="1:6" x14ac:dyDescent="0.25">
      <c r="A78" t="s">
        <v>248</v>
      </c>
      <c r="B78" s="10">
        <v>204329</v>
      </c>
      <c r="C78">
        <v>4.4800000000000004</v>
      </c>
      <c r="D78" s="10">
        <v>355197</v>
      </c>
      <c r="E78">
        <v>4.7</v>
      </c>
      <c r="F78" t="s">
        <v>53</v>
      </c>
    </row>
    <row r="79" spans="1:6" x14ac:dyDescent="0.25">
      <c r="A79" t="s">
        <v>249</v>
      </c>
      <c r="B79" s="10">
        <v>24735</v>
      </c>
      <c r="C79">
        <v>13.37</v>
      </c>
      <c r="D79" s="10">
        <v>49878</v>
      </c>
      <c r="E79">
        <v>14.67</v>
      </c>
      <c r="F79" t="s">
        <v>53</v>
      </c>
    </row>
    <row r="80" spans="1:6" x14ac:dyDescent="0.25">
      <c r="A80" t="s">
        <v>250</v>
      </c>
      <c r="B80" s="10">
        <v>169804</v>
      </c>
      <c r="C80">
        <v>3.96</v>
      </c>
      <c r="D80" s="10">
        <v>346495</v>
      </c>
      <c r="E80">
        <v>2.78</v>
      </c>
      <c r="F80" t="s">
        <v>53</v>
      </c>
    </row>
    <row r="81" spans="1:6" x14ac:dyDescent="0.25">
      <c r="A81" t="s">
        <v>251</v>
      </c>
      <c r="B81" s="10">
        <v>626706</v>
      </c>
      <c r="C81">
        <v>12.56</v>
      </c>
      <c r="D81" s="10">
        <v>1278375</v>
      </c>
      <c r="E81">
        <v>11.83</v>
      </c>
      <c r="F81" t="s">
        <v>53</v>
      </c>
    </row>
    <row r="82" spans="1:6" x14ac:dyDescent="0.25">
      <c r="A82" t="s">
        <v>252</v>
      </c>
      <c r="B82" s="10">
        <v>37318</v>
      </c>
      <c r="C82">
        <v>3</v>
      </c>
      <c r="D82" s="10">
        <v>39707</v>
      </c>
      <c r="E82">
        <v>3</v>
      </c>
      <c r="F82" t="s">
        <v>53</v>
      </c>
    </row>
    <row r="83" spans="1:6" x14ac:dyDescent="0.25">
      <c r="A83" t="s">
        <v>253</v>
      </c>
      <c r="B83" s="10">
        <v>65922</v>
      </c>
      <c r="C83">
        <v>3</v>
      </c>
      <c r="D83" s="10">
        <v>95201</v>
      </c>
      <c r="E83">
        <v>3</v>
      </c>
      <c r="F83" t="s">
        <v>53</v>
      </c>
    </row>
    <row r="84" spans="1:6" x14ac:dyDescent="0.25">
      <c r="A84" t="s">
        <v>254</v>
      </c>
      <c r="B84" s="10">
        <v>829705</v>
      </c>
      <c r="C84">
        <v>4</v>
      </c>
      <c r="D84" s="10">
        <v>913142</v>
      </c>
      <c r="E84">
        <v>4</v>
      </c>
      <c r="F84" t="s">
        <v>53</v>
      </c>
    </row>
    <row r="85" spans="1:6" x14ac:dyDescent="0.25">
      <c r="A85" t="s">
        <v>255</v>
      </c>
      <c r="B85" s="10">
        <v>53300</v>
      </c>
      <c r="C85">
        <v>4.2</v>
      </c>
      <c r="D85" s="10">
        <v>187986</v>
      </c>
      <c r="E85">
        <v>4.2</v>
      </c>
      <c r="F85" t="s">
        <v>53</v>
      </c>
    </row>
    <row r="86" spans="1:6" x14ac:dyDescent="0.25">
      <c r="A86" t="s">
        <v>256</v>
      </c>
      <c r="B86" s="10">
        <v>114564</v>
      </c>
      <c r="C86">
        <v>2.5</v>
      </c>
      <c r="D86" s="10">
        <v>183695</v>
      </c>
      <c r="E86">
        <v>2.5</v>
      </c>
      <c r="F86" t="s">
        <v>53</v>
      </c>
    </row>
    <row r="87" spans="1:6" x14ac:dyDescent="0.25">
      <c r="A87" t="s">
        <v>257</v>
      </c>
      <c r="B87" s="10">
        <v>43444</v>
      </c>
      <c r="C87">
        <v>2.99</v>
      </c>
      <c r="D87" s="10">
        <v>67737</v>
      </c>
      <c r="E87">
        <v>3.21</v>
      </c>
      <c r="F87" t="s">
        <v>53</v>
      </c>
    </row>
    <row r="88" spans="1:6" x14ac:dyDescent="0.25">
      <c r="A88" t="s">
        <v>258</v>
      </c>
      <c r="B88" s="10">
        <v>12644</v>
      </c>
      <c r="C88">
        <v>3.41</v>
      </c>
      <c r="D88" s="10">
        <v>28856</v>
      </c>
      <c r="E88">
        <v>3.91</v>
      </c>
      <c r="F88" t="s">
        <v>53</v>
      </c>
    </row>
    <row r="89" spans="1:6" x14ac:dyDescent="0.25">
      <c r="A89" t="s">
        <v>259</v>
      </c>
      <c r="B89" s="10">
        <v>11619</v>
      </c>
      <c r="C89">
        <v>3.94</v>
      </c>
      <c r="D89" s="10">
        <v>13119</v>
      </c>
      <c r="E89">
        <v>3.82</v>
      </c>
      <c r="F89" t="s">
        <v>53</v>
      </c>
    </row>
    <row r="90" spans="1:6" x14ac:dyDescent="0.25">
      <c r="A90" t="s">
        <v>260</v>
      </c>
      <c r="B90" s="10">
        <v>38341</v>
      </c>
      <c r="C90">
        <v>18.690000000000001</v>
      </c>
      <c r="D90" s="10">
        <v>41132</v>
      </c>
      <c r="E90">
        <v>17.57</v>
      </c>
      <c r="F90" t="s">
        <v>53</v>
      </c>
    </row>
    <row r="91" spans="1:6" x14ac:dyDescent="0.25">
      <c r="A91" t="s">
        <v>261</v>
      </c>
      <c r="B91" s="10">
        <v>91736</v>
      </c>
      <c r="C91">
        <v>7.14</v>
      </c>
      <c r="D91" s="10">
        <v>97296</v>
      </c>
      <c r="E91">
        <v>9.14</v>
      </c>
      <c r="F91" t="s">
        <v>53</v>
      </c>
    </row>
    <row r="92" spans="1:6" x14ac:dyDescent="0.25">
      <c r="A92" t="s">
        <v>262</v>
      </c>
      <c r="B92" s="10">
        <v>4516</v>
      </c>
      <c r="C92">
        <v>19.149999999999999</v>
      </c>
      <c r="D92" s="10">
        <v>10095</v>
      </c>
      <c r="E92">
        <v>13.97</v>
      </c>
      <c r="F92" t="s">
        <v>53</v>
      </c>
    </row>
    <row r="93" spans="1:6" x14ac:dyDescent="0.25">
      <c r="A93" t="s">
        <v>263</v>
      </c>
      <c r="B93" s="10">
        <v>9180</v>
      </c>
      <c r="C93">
        <v>41.7</v>
      </c>
      <c r="D93" s="10">
        <v>14544</v>
      </c>
      <c r="E93">
        <v>39.6</v>
      </c>
      <c r="F93" t="s">
        <v>53</v>
      </c>
    </row>
    <row r="94" spans="1:6" x14ac:dyDescent="0.25">
      <c r="A94" t="s">
        <v>264</v>
      </c>
      <c r="B94" s="10">
        <v>563787</v>
      </c>
      <c r="C94">
        <v>4.09</v>
      </c>
      <c r="D94" s="10">
        <v>904451</v>
      </c>
      <c r="E94">
        <v>4.03</v>
      </c>
      <c r="F94" t="s">
        <v>53</v>
      </c>
    </row>
    <row r="95" spans="1:6" x14ac:dyDescent="0.25">
      <c r="A95" t="s">
        <v>265</v>
      </c>
      <c r="B95" s="10">
        <v>278608</v>
      </c>
      <c r="C95">
        <v>4.08</v>
      </c>
      <c r="D95" s="10">
        <v>450184</v>
      </c>
      <c r="E95">
        <v>4.3499999999999996</v>
      </c>
      <c r="F95" t="s">
        <v>53</v>
      </c>
    </row>
    <row r="96" spans="1:6" x14ac:dyDescent="0.25">
      <c r="A96" t="s">
        <v>266</v>
      </c>
      <c r="B96" s="10">
        <v>214426</v>
      </c>
      <c r="C96">
        <v>17.48</v>
      </c>
      <c r="D96" s="10">
        <v>429013</v>
      </c>
      <c r="E96">
        <v>17.32</v>
      </c>
      <c r="F96" t="s">
        <v>53</v>
      </c>
    </row>
    <row r="97" spans="1:6" x14ac:dyDescent="0.25">
      <c r="A97" t="s">
        <v>267</v>
      </c>
      <c r="B97" s="10">
        <v>250489</v>
      </c>
      <c r="C97">
        <v>4.42</v>
      </c>
      <c r="D97" s="10">
        <v>415004</v>
      </c>
      <c r="E97">
        <v>4.8899999999999997</v>
      </c>
      <c r="F97" t="s">
        <v>53</v>
      </c>
    </row>
    <row r="98" spans="1:6" x14ac:dyDescent="0.25">
      <c r="A98" t="s">
        <v>268</v>
      </c>
      <c r="B98" s="10">
        <v>12377</v>
      </c>
      <c r="C98">
        <v>24.85</v>
      </c>
      <c r="D98" s="10">
        <v>42940</v>
      </c>
      <c r="E98">
        <v>26.65</v>
      </c>
      <c r="F98" t="s">
        <v>53</v>
      </c>
    </row>
    <row r="99" spans="1:6" x14ac:dyDescent="0.25">
      <c r="A99" t="s">
        <v>269</v>
      </c>
      <c r="B99" s="10">
        <v>47781</v>
      </c>
      <c r="C99">
        <v>5.62</v>
      </c>
      <c r="D99" s="10">
        <v>101858</v>
      </c>
      <c r="E99">
        <v>5.84</v>
      </c>
      <c r="F99" t="s">
        <v>53</v>
      </c>
    </row>
    <row r="100" spans="1:6" x14ac:dyDescent="0.25">
      <c r="A100" t="s">
        <v>270</v>
      </c>
      <c r="B100" s="10">
        <v>85707</v>
      </c>
      <c r="C100">
        <v>3.02</v>
      </c>
      <c r="D100" s="10">
        <v>112337</v>
      </c>
      <c r="E100">
        <v>2.42</v>
      </c>
      <c r="F100" t="s">
        <v>53</v>
      </c>
    </row>
    <row r="101" spans="1:6" x14ac:dyDescent="0.25">
      <c r="A101" t="s">
        <v>271</v>
      </c>
      <c r="B101" s="10">
        <v>1006401</v>
      </c>
      <c r="C101">
        <v>11.34</v>
      </c>
      <c r="D101" s="10">
        <v>1870609</v>
      </c>
      <c r="E101">
        <v>12.59</v>
      </c>
      <c r="F101" t="s">
        <v>53</v>
      </c>
    </row>
    <row r="102" spans="1:6" x14ac:dyDescent="0.25">
      <c r="A102" t="s">
        <v>272</v>
      </c>
      <c r="B102" s="10">
        <v>1496132</v>
      </c>
      <c r="C102">
        <v>13.66</v>
      </c>
      <c r="D102" s="10">
        <v>2564932</v>
      </c>
      <c r="E102">
        <v>14.8</v>
      </c>
      <c r="F102" t="s">
        <v>53</v>
      </c>
    </row>
    <row r="103" spans="1:6" x14ac:dyDescent="0.25">
      <c r="A103" t="s">
        <v>273</v>
      </c>
      <c r="B103" s="10">
        <v>146879</v>
      </c>
      <c r="C103">
        <v>7.83</v>
      </c>
      <c r="D103" s="10">
        <v>54378</v>
      </c>
      <c r="E103">
        <v>7.34</v>
      </c>
      <c r="F103" t="s">
        <v>53</v>
      </c>
    </row>
    <row r="104" spans="1:6" x14ac:dyDescent="0.25">
      <c r="A104" t="s">
        <v>274</v>
      </c>
      <c r="B104" s="10">
        <v>301884</v>
      </c>
      <c r="C104">
        <v>9.5</v>
      </c>
      <c r="D104" s="10">
        <v>494527</v>
      </c>
      <c r="E104">
        <v>9.5</v>
      </c>
      <c r="F104" t="s">
        <v>53</v>
      </c>
    </row>
    <row r="105" spans="1:6" x14ac:dyDescent="0.25">
      <c r="A105" t="s">
        <v>275</v>
      </c>
      <c r="B105" s="10">
        <v>71148</v>
      </c>
      <c r="C105">
        <v>18.45</v>
      </c>
      <c r="D105" s="10">
        <v>134707</v>
      </c>
      <c r="E105">
        <v>17.96</v>
      </c>
      <c r="F105" t="s">
        <v>53</v>
      </c>
    </row>
    <row r="106" spans="1:6" x14ac:dyDescent="0.25">
      <c r="A106" t="s">
        <v>276</v>
      </c>
      <c r="B106" s="10">
        <v>2829016</v>
      </c>
      <c r="C106">
        <v>7.33</v>
      </c>
      <c r="D106" s="10">
        <v>4731922</v>
      </c>
      <c r="E106">
        <v>7.2</v>
      </c>
      <c r="F106" t="s">
        <v>53</v>
      </c>
    </row>
    <row r="107" spans="1:6" x14ac:dyDescent="0.25">
      <c r="A107" t="s">
        <v>277</v>
      </c>
      <c r="B107" s="10">
        <v>102142</v>
      </c>
      <c r="C107">
        <v>7.88</v>
      </c>
      <c r="D107" s="10">
        <v>185873</v>
      </c>
      <c r="E107">
        <v>7.22</v>
      </c>
      <c r="F107" t="s">
        <v>53</v>
      </c>
    </row>
    <row r="108" spans="1:6" x14ac:dyDescent="0.25">
      <c r="A108" t="s">
        <v>278</v>
      </c>
      <c r="B108" s="10">
        <v>825087</v>
      </c>
      <c r="C108">
        <v>3.66</v>
      </c>
      <c r="D108" s="10">
        <v>1588952</v>
      </c>
      <c r="E108">
        <v>3.75</v>
      </c>
      <c r="F108" t="s">
        <v>53</v>
      </c>
    </row>
    <row r="109" spans="1:6" x14ac:dyDescent="0.25">
      <c r="A109" t="s">
        <v>279</v>
      </c>
      <c r="B109" s="10">
        <v>26037</v>
      </c>
      <c r="C109">
        <v>8.17</v>
      </c>
      <c r="D109" s="10">
        <v>38953</v>
      </c>
      <c r="E109">
        <v>9.9499999999999993</v>
      </c>
      <c r="F109" t="s">
        <v>53</v>
      </c>
    </row>
    <row r="110" spans="1:6" x14ac:dyDescent="0.25">
      <c r="A110" t="s">
        <v>280</v>
      </c>
      <c r="B110" s="10">
        <v>612180</v>
      </c>
      <c r="C110">
        <v>3.5</v>
      </c>
      <c r="D110" s="10">
        <v>1256964</v>
      </c>
      <c r="E110">
        <v>3.26</v>
      </c>
      <c r="F110" t="s">
        <v>53</v>
      </c>
    </row>
    <row r="111" spans="1:6" x14ac:dyDescent="0.25">
      <c r="A111" t="s">
        <v>281</v>
      </c>
      <c r="B111" s="10">
        <v>139607</v>
      </c>
      <c r="C111">
        <v>4.2699999999999996</v>
      </c>
      <c r="D111" s="10">
        <v>249098</v>
      </c>
      <c r="E111">
        <v>4.2</v>
      </c>
      <c r="F111" t="s">
        <v>53</v>
      </c>
    </row>
    <row r="112" spans="1:6" x14ac:dyDescent="0.25">
      <c r="A112" t="s">
        <v>282</v>
      </c>
      <c r="B112" s="10">
        <v>3140</v>
      </c>
      <c r="C112">
        <v>17.66</v>
      </c>
      <c r="D112" s="10">
        <v>8154</v>
      </c>
      <c r="E112">
        <v>17.62</v>
      </c>
      <c r="F112" t="s">
        <v>53</v>
      </c>
    </row>
    <row r="113" spans="3:3" x14ac:dyDescent="0.25">
      <c r="C113" s="1">
        <f>+AVERAGE(C5:C112)</f>
        <v>9.6923148148148215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6"/>
  <sheetViews>
    <sheetView topLeftCell="A62" workbookViewId="0">
      <selection activeCell="C76" sqref="C76"/>
    </sheetView>
  </sheetViews>
  <sheetFormatPr baseColWidth="10" defaultRowHeight="15" x14ac:dyDescent="0.25"/>
  <sheetData>
    <row r="1" spans="1:6" x14ac:dyDescent="0.25">
      <c r="A1" t="s">
        <v>283</v>
      </c>
    </row>
    <row r="2" spans="1:6" x14ac:dyDescent="0.25">
      <c r="A2" t="s">
        <v>44</v>
      </c>
    </row>
    <row r="3" spans="1:6" x14ac:dyDescent="0.25">
      <c r="A3" t="s">
        <v>45</v>
      </c>
    </row>
    <row r="4" spans="1:6" x14ac:dyDescent="0.25">
      <c r="A4" t="s">
        <v>46</v>
      </c>
      <c r="B4" t="s">
        <v>47</v>
      </c>
      <c r="C4" t="s">
        <v>48</v>
      </c>
      <c r="D4" t="s">
        <v>49</v>
      </c>
      <c r="E4" t="s">
        <v>50</v>
      </c>
      <c r="F4" t="s">
        <v>51</v>
      </c>
    </row>
    <row r="5" spans="1:6" x14ac:dyDescent="0.25">
      <c r="A5" t="s">
        <v>284</v>
      </c>
      <c r="B5">
        <v>435</v>
      </c>
      <c r="C5">
        <v>474.94</v>
      </c>
      <c r="D5">
        <v>497</v>
      </c>
      <c r="E5">
        <v>473.6</v>
      </c>
      <c r="F5" t="s">
        <v>53</v>
      </c>
    </row>
    <row r="6" spans="1:6" x14ac:dyDescent="0.25">
      <c r="A6" t="s">
        <v>285</v>
      </c>
      <c r="B6">
        <v>517</v>
      </c>
      <c r="C6">
        <v>497.41</v>
      </c>
      <c r="D6">
        <v>864</v>
      </c>
      <c r="E6">
        <v>559.19000000000005</v>
      </c>
      <c r="F6" t="s">
        <v>53</v>
      </c>
    </row>
    <row r="7" spans="1:6" x14ac:dyDescent="0.25">
      <c r="A7" t="s">
        <v>286</v>
      </c>
      <c r="B7" s="10">
        <v>215967</v>
      </c>
      <c r="C7">
        <v>10.72</v>
      </c>
      <c r="D7" s="10">
        <v>388416</v>
      </c>
      <c r="E7">
        <v>10.92</v>
      </c>
      <c r="F7" t="s">
        <v>53</v>
      </c>
    </row>
    <row r="8" spans="1:6" x14ac:dyDescent="0.25">
      <c r="A8" t="s">
        <v>287</v>
      </c>
      <c r="B8">
        <v>100</v>
      </c>
      <c r="C8">
        <v>4.2</v>
      </c>
      <c r="D8">
        <v>0</v>
      </c>
      <c r="E8">
        <v>0</v>
      </c>
      <c r="F8" t="s">
        <v>53</v>
      </c>
    </row>
    <row r="9" spans="1:6" x14ac:dyDescent="0.25">
      <c r="A9" t="s">
        <v>288</v>
      </c>
      <c r="B9" s="10">
        <v>22542</v>
      </c>
      <c r="C9">
        <v>15.83</v>
      </c>
      <c r="D9" s="10">
        <v>82234</v>
      </c>
      <c r="E9">
        <v>19.8</v>
      </c>
      <c r="F9" t="s">
        <v>53</v>
      </c>
    </row>
    <row r="10" spans="1:6" x14ac:dyDescent="0.25">
      <c r="A10" t="s">
        <v>289</v>
      </c>
      <c r="B10" s="10">
        <v>23389</v>
      </c>
      <c r="C10">
        <v>12.79</v>
      </c>
      <c r="D10" s="10">
        <v>47553</v>
      </c>
      <c r="E10">
        <v>14.59</v>
      </c>
      <c r="F10" t="s">
        <v>53</v>
      </c>
    </row>
    <row r="11" spans="1:6" x14ac:dyDescent="0.25">
      <c r="A11" t="s">
        <v>290</v>
      </c>
      <c r="B11" s="10">
        <v>217719</v>
      </c>
      <c r="C11">
        <v>4.1100000000000003</v>
      </c>
      <c r="D11" s="10">
        <v>292534</v>
      </c>
      <c r="E11">
        <v>5.14</v>
      </c>
      <c r="F11" t="s">
        <v>53</v>
      </c>
    </row>
    <row r="12" spans="1:6" x14ac:dyDescent="0.25">
      <c r="A12" t="s">
        <v>291</v>
      </c>
      <c r="B12" s="10">
        <v>33815</v>
      </c>
      <c r="C12">
        <v>3.52</v>
      </c>
      <c r="D12" s="10">
        <v>58699</v>
      </c>
      <c r="E12">
        <v>4.72</v>
      </c>
      <c r="F12" t="s">
        <v>53</v>
      </c>
    </row>
    <row r="13" spans="1:6" x14ac:dyDescent="0.25">
      <c r="A13" t="s">
        <v>292</v>
      </c>
      <c r="B13" s="10">
        <v>47338</v>
      </c>
      <c r="C13">
        <v>3.33</v>
      </c>
      <c r="D13" s="10">
        <v>48471</v>
      </c>
      <c r="E13">
        <v>3.5</v>
      </c>
      <c r="F13" t="s">
        <v>53</v>
      </c>
    </row>
    <row r="14" spans="1:6" x14ac:dyDescent="0.25">
      <c r="A14" t="s">
        <v>293</v>
      </c>
      <c r="B14" s="10">
        <v>113984</v>
      </c>
      <c r="C14">
        <v>5.49</v>
      </c>
      <c r="D14" s="10">
        <v>192029</v>
      </c>
      <c r="E14">
        <v>5.77</v>
      </c>
      <c r="F14" t="s">
        <v>53</v>
      </c>
    </row>
    <row r="15" spans="1:6" x14ac:dyDescent="0.25">
      <c r="A15" t="s">
        <v>294</v>
      </c>
      <c r="B15" s="10">
        <v>189120</v>
      </c>
      <c r="C15">
        <v>5</v>
      </c>
      <c r="D15" s="10">
        <v>296897</v>
      </c>
      <c r="E15">
        <v>4.8499999999999996</v>
      </c>
      <c r="F15" t="s">
        <v>53</v>
      </c>
    </row>
    <row r="16" spans="1:6" x14ac:dyDescent="0.25">
      <c r="A16" t="s">
        <v>295</v>
      </c>
      <c r="B16" s="10">
        <v>362559</v>
      </c>
      <c r="C16">
        <v>11.25</v>
      </c>
      <c r="D16" s="10">
        <v>509514</v>
      </c>
      <c r="E16">
        <v>11.23</v>
      </c>
      <c r="F16" t="s">
        <v>53</v>
      </c>
    </row>
    <row r="17" spans="1:6" x14ac:dyDescent="0.25">
      <c r="A17" t="s">
        <v>296</v>
      </c>
      <c r="B17" s="10">
        <v>34337</v>
      </c>
      <c r="C17">
        <v>3.49</v>
      </c>
      <c r="D17" s="10">
        <v>91337</v>
      </c>
      <c r="E17">
        <v>3.58</v>
      </c>
      <c r="F17" t="s">
        <v>53</v>
      </c>
    </row>
    <row r="18" spans="1:6" x14ac:dyDescent="0.25">
      <c r="A18" t="s">
        <v>297</v>
      </c>
      <c r="B18" s="10">
        <v>144493</v>
      </c>
      <c r="C18">
        <v>3.92</v>
      </c>
      <c r="D18" s="10">
        <v>280768</v>
      </c>
      <c r="E18">
        <v>4.4400000000000004</v>
      </c>
      <c r="F18" t="s">
        <v>53</v>
      </c>
    </row>
    <row r="19" spans="1:6" x14ac:dyDescent="0.25">
      <c r="A19" t="s">
        <v>298</v>
      </c>
      <c r="B19" s="10">
        <v>117992</v>
      </c>
      <c r="C19">
        <v>6.46</v>
      </c>
      <c r="D19" s="10">
        <v>172093</v>
      </c>
      <c r="E19">
        <v>6.25</v>
      </c>
      <c r="F19" t="s">
        <v>53</v>
      </c>
    </row>
    <row r="20" spans="1:6" x14ac:dyDescent="0.25">
      <c r="A20" t="s">
        <v>299</v>
      </c>
      <c r="B20" s="10">
        <v>88352</v>
      </c>
      <c r="C20">
        <v>10.34</v>
      </c>
      <c r="D20" s="10">
        <v>96404</v>
      </c>
      <c r="E20">
        <v>9.43</v>
      </c>
      <c r="F20" t="s">
        <v>53</v>
      </c>
    </row>
    <row r="21" spans="1:6" x14ac:dyDescent="0.25">
      <c r="A21" t="s">
        <v>300</v>
      </c>
      <c r="B21" s="10">
        <v>16602</v>
      </c>
      <c r="C21">
        <v>39.200000000000003</v>
      </c>
      <c r="D21" s="10">
        <v>24919</v>
      </c>
      <c r="E21">
        <v>43.09</v>
      </c>
      <c r="F21" t="s">
        <v>53</v>
      </c>
    </row>
    <row r="22" spans="1:6" x14ac:dyDescent="0.25">
      <c r="A22" t="s">
        <v>301</v>
      </c>
      <c r="B22" s="10">
        <v>42378</v>
      </c>
      <c r="C22">
        <v>5.69</v>
      </c>
      <c r="D22" s="10">
        <v>72491</v>
      </c>
      <c r="E22">
        <v>5.49</v>
      </c>
      <c r="F22" t="s">
        <v>53</v>
      </c>
    </row>
    <row r="23" spans="1:6" x14ac:dyDescent="0.25">
      <c r="A23" t="s">
        <v>302</v>
      </c>
      <c r="B23" s="10">
        <v>34777</v>
      </c>
      <c r="C23">
        <v>4.22</v>
      </c>
      <c r="D23" s="10">
        <v>88092</v>
      </c>
      <c r="E23">
        <v>4.83</v>
      </c>
      <c r="F23" t="s">
        <v>53</v>
      </c>
    </row>
    <row r="24" spans="1:6" x14ac:dyDescent="0.25">
      <c r="A24" t="s">
        <v>303</v>
      </c>
      <c r="B24" s="10">
        <v>193659</v>
      </c>
      <c r="C24">
        <v>8.4499999999999993</v>
      </c>
      <c r="D24" s="10">
        <v>336846</v>
      </c>
      <c r="E24">
        <v>8.7200000000000006</v>
      </c>
      <c r="F24" t="s">
        <v>53</v>
      </c>
    </row>
    <row r="25" spans="1:6" x14ac:dyDescent="0.25">
      <c r="A25" t="s">
        <v>304</v>
      </c>
      <c r="B25" s="10">
        <v>19560</v>
      </c>
      <c r="C25">
        <v>33.299999999999997</v>
      </c>
      <c r="D25" s="10">
        <v>20140</v>
      </c>
      <c r="E25">
        <v>36.04</v>
      </c>
      <c r="F25" t="s">
        <v>53</v>
      </c>
    </row>
    <row r="26" spans="1:6" x14ac:dyDescent="0.25">
      <c r="A26" t="s">
        <v>305</v>
      </c>
      <c r="B26" s="10">
        <v>154780</v>
      </c>
      <c r="C26">
        <v>16.940000000000001</v>
      </c>
      <c r="D26" s="10">
        <v>266217</v>
      </c>
      <c r="E26">
        <v>14.35</v>
      </c>
      <c r="F26" t="s">
        <v>53</v>
      </c>
    </row>
    <row r="27" spans="1:6" x14ac:dyDescent="0.25">
      <c r="A27" t="s">
        <v>306</v>
      </c>
      <c r="B27" s="10">
        <v>50103</v>
      </c>
      <c r="C27">
        <v>11.09</v>
      </c>
      <c r="D27" s="10">
        <v>80572</v>
      </c>
      <c r="E27">
        <v>11.56</v>
      </c>
      <c r="F27" t="s">
        <v>53</v>
      </c>
    </row>
    <row r="28" spans="1:6" x14ac:dyDescent="0.25">
      <c r="A28" t="s">
        <v>307</v>
      </c>
      <c r="B28" s="10">
        <v>10880</v>
      </c>
      <c r="C28">
        <v>3.2</v>
      </c>
      <c r="D28" s="10">
        <v>16735</v>
      </c>
      <c r="E28">
        <v>3.7</v>
      </c>
      <c r="F28" t="s">
        <v>53</v>
      </c>
    </row>
    <row r="29" spans="1:6" x14ac:dyDescent="0.25">
      <c r="A29" t="s">
        <v>308</v>
      </c>
      <c r="B29" s="10">
        <v>11405</v>
      </c>
      <c r="C29">
        <v>1.9</v>
      </c>
      <c r="D29" s="10">
        <v>19334</v>
      </c>
      <c r="E29">
        <v>2.5099999999999998</v>
      </c>
      <c r="F29" t="s">
        <v>53</v>
      </c>
    </row>
    <row r="30" spans="1:6" x14ac:dyDescent="0.25">
      <c r="A30" t="s">
        <v>309</v>
      </c>
      <c r="B30" s="10">
        <v>41737</v>
      </c>
      <c r="C30">
        <v>2.15</v>
      </c>
      <c r="D30" s="10">
        <v>67406</v>
      </c>
      <c r="E30">
        <v>2.42</v>
      </c>
      <c r="F30" t="s">
        <v>53</v>
      </c>
    </row>
    <row r="31" spans="1:6" x14ac:dyDescent="0.25">
      <c r="A31" t="s">
        <v>310</v>
      </c>
      <c r="B31" s="10">
        <v>7361</v>
      </c>
      <c r="C31">
        <v>3.12</v>
      </c>
      <c r="D31" s="10">
        <v>11181</v>
      </c>
      <c r="E31">
        <v>3.23</v>
      </c>
      <c r="F31" t="s">
        <v>53</v>
      </c>
    </row>
    <row r="32" spans="1:6" x14ac:dyDescent="0.25">
      <c r="A32" t="s">
        <v>311</v>
      </c>
      <c r="B32" s="10">
        <v>9190</v>
      </c>
      <c r="C32">
        <v>2.1800000000000002</v>
      </c>
      <c r="D32" s="10">
        <v>20345</v>
      </c>
      <c r="E32">
        <v>2.64</v>
      </c>
      <c r="F32" t="s">
        <v>53</v>
      </c>
    </row>
    <row r="33" spans="1:6" x14ac:dyDescent="0.25">
      <c r="A33" t="s">
        <v>312</v>
      </c>
      <c r="B33" s="10">
        <v>70998</v>
      </c>
      <c r="C33">
        <v>7.86</v>
      </c>
      <c r="D33" s="10">
        <v>104050</v>
      </c>
      <c r="E33">
        <v>7.66</v>
      </c>
      <c r="F33" t="s">
        <v>53</v>
      </c>
    </row>
    <row r="34" spans="1:6" x14ac:dyDescent="0.25">
      <c r="A34" t="s">
        <v>313</v>
      </c>
      <c r="B34" s="10">
        <v>91821</v>
      </c>
      <c r="C34">
        <v>4.4400000000000004</v>
      </c>
      <c r="D34" s="10">
        <v>141821</v>
      </c>
      <c r="E34">
        <v>5.01</v>
      </c>
      <c r="F34" t="s">
        <v>53</v>
      </c>
    </row>
    <row r="35" spans="1:6" x14ac:dyDescent="0.25">
      <c r="A35" t="s">
        <v>314</v>
      </c>
      <c r="B35" s="10">
        <v>107958</v>
      </c>
      <c r="C35">
        <v>6.98</v>
      </c>
      <c r="D35" s="10">
        <v>153640</v>
      </c>
      <c r="E35">
        <v>8.08</v>
      </c>
      <c r="F35" t="s">
        <v>53</v>
      </c>
    </row>
    <row r="36" spans="1:6" x14ac:dyDescent="0.25">
      <c r="A36" t="s">
        <v>315</v>
      </c>
      <c r="B36" s="10">
        <v>71743</v>
      </c>
      <c r="C36">
        <v>10.31</v>
      </c>
      <c r="D36" s="10">
        <v>134294</v>
      </c>
      <c r="E36">
        <v>10.77</v>
      </c>
      <c r="F36" t="s">
        <v>53</v>
      </c>
    </row>
    <row r="37" spans="1:6" x14ac:dyDescent="0.25">
      <c r="A37" t="s">
        <v>316</v>
      </c>
      <c r="B37" s="10">
        <v>380659</v>
      </c>
      <c r="C37">
        <v>7.58</v>
      </c>
      <c r="D37" s="10">
        <v>843813</v>
      </c>
      <c r="E37">
        <v>7.75</v>
      </c>
      <c r="F37" t="s">
        <v>53</v>
      </c>
    </row>
    <row r="38" spans="1:6" x14ac:dyDescent="0.25">
      <c r="A38" t="s">
        <v>317</v>
      </c>
      <c r="B38" s="10">
        <v>238796</v>
      </c>
      <c r="C38">
        <v>22.36</v>
      </c>
      <c r="D38" s="10">
        <v>403757</v>
      </c>
      <c r="E38">
        <v>25.02</v>
      </c>
      <c r="F38" t="s">
        <v>53</v>
      </c>
    </row>
    <row r="39" spans="1:6" x14ac:dyDescent="0.25">
      <c r="A39" t="s">
        <v>318</v>
      </c>
      <c r="B39" s="10">
        <v>39792</v>
      </c>
      <c r="C39">
        <v>6.72</v>
      </c>
      <c r="D39" s="10">
        <v>100981</v>
      </c>
      <c r="E39">
        <v>6.92</v>
      </c>
      <c r="F39" t="s">
        <v>53</v>
      </c>
    </row>
    <row r="40" spans="1:6" x14ac:dyDescent="0.25">
      <c r="A40" t="s">
        <v>319</v>
      </c>
      <c r="B40" s="10">
        <v>341158</v>
      </c>
      <c r="C40">
        <v>6.96</v>
      </c>
      <c r="D40" s="10">
        <v>554625</v>
      </c>
      <c r="E40">
        <v>7.39</v>
      </c>
      <c r="F40" t="s">
        <v>53</v>
      </c>
    </row>
    <row r="41" spans="1:6" x14ac:dyDescent="0.25">
      <c r="A41" t="s">
        <v>320</v>
      </c>
      <c r="B41" s="10">
        <v>269399</v>
      </c>
      <c r="C41">
        <v>6.67</v>
      </c>
      <c r="D41" s="10">
        <v>412494</v>
      </c>
      <c r="E41">
        <v>7.41</v>
      </c>
      <c r="F41" t="s">
        <v>53</v>
      </c>
    </row>
    <row r="42" spans="1:6" x14ac:dyDescent="0.25">
      <c r="A42" t="s">
        <v>321</v>
      </c>
      <c r="B42" s="10">
        <v>19382</v>
      </c>
      <c r="C42">
        <v>27.17</v>
      </c>
      <c r="D42" s="10">
        <v>62332</v>
      </c>
      <c r="E42">
        <v>24.97</v>
      </c>
      <c r="F42" t="s">
        <v>53</v>
      </c>
    </row>
    <row r="43" spans="1:6" x14ac:dyDescent="0.25">
      <c r="A43" t="s">
        <v>322</v>
      </c>
      <c r="B43" s="10">
        <v>35710</v>
      </c>
      <c r="C43">
        <v>21.22</v>
      </c>
      <c r="D43" s="10">
        <v>58651</v>
      </c>
      <c r="E43">
        <v>22.15</v>
      </c>
      <c r="F43" t="s">
        <v>53</v>
      </c>
    </row>
    <row r="44" spans="1:6" x14ac:dyDescent="0.25">
      <c r="A44" t="s">
        <v>323</v>
      </c>
      <c r="B44" s="10">
        <v>117102</v>
      </c>
      <c r="C44">
        <v>7.77</v>
      </c>
      <c r="D44" s="10">
        <v>312109</v>
      </c>
      <c r="E44">
        <v>8.27</v>
      </c>
      <c r="F44" t="s">
        <v>53</v>
      </c>
    </row>
    <row r="45" spans="1:6" x14ac:dyDescent="0.25">
      <c r="A45" t="s">
        <v>324</v>
      </c>
      <c r="B45" s="10">
        <v>136690</v>
      </c>
      <c r="C45">
        <v>6.26</v>
      </c>
      <c r="D45" s="10">
        <v>215109</v>
      </c>
      <c r="E45">
        <v>6.45</v>
      </c>
      <c r="F45" t="s">
        <v>53</v>
      </c>
    </row>
    <row r="46" spans="1:6" x14ac:dyDescent="0.25">
      <c r="A46" t="s">
        <v>325</v>
      </c>
      <c r="B46" s="10">
        <v>129455</v>
      </c>
      <c r="C46">
        <v>23.29</v>
      </c>
      <c r="D46" s="10">
        <v>217958</v>
      </c>
      <c r="E46">
        <v>20.87</v>
      </c>
      <c r="F46" t="s">
        <v>53</v>
      </c>
    </row>
    <row r="47" spans="1:6" x14ac:dyDescent="0.25">
      <c r="A47" t="s">
        <v>326</v>
      </c>
      <c r="B47" s="10">
        <v>117122</v>
      </c>
      <c r="C47">
        <v>9.58</v>
      </c>
      <c r="D47" s="10">
        <v>174138</v>
      </c>
      <c r="E47">
        <v>8.5299999999999994</v>
      </c>
      <c r="F47" t="s">
        <v>53</v>
      </c>
    </row>
    <row r="48" spans="1:6" x14ac:dyDescent="0.25">
      <c r="A48" t="s">
        <v>327</v>
      </c>
      <c r="B48" s="10">
        <v>51540</v>
      </c>
      <c r="C48">
        <v>4.5</v>
      </c>
      <c r="D48" s="10">
        <v>99439</v>
      </c>
      <c r="E48">
        <v>5.04</v>
      </c>
      <c r="F48" t="s">
        <v>53</v>
      </c>
    </row>
    <row r="49" spans="1:6" x14ac:dyDescent="0.25">
      <c r="A49" t="s">
        <v>328</v>
      </c>
      <c r="B49" s="10">
        <v>75345</v>
      </c>
      <c r="C49">
        <v>3.02</v>
      </c>
      <c r="D49" s="10">
        <v>124056</v>
      </c>
      <c r="E49">
        <v>3.95</v>
      </c>
      <c r="F49" t="s">
        <v>53</v>
      </c>
    </row>
    <row r="50" spans="1:6" x14ac:dyDescent="0.25">
      <c r="A50" t="s">
        <v>329</v>
      </c>
      <c r="B50" s="10">
        <v>54241</v>
      </c>
      <c r="C50">
        <v>4.7699999999999996</v>
      </c>
      <c r="D50" s="10">
        <v>103262</v>
      </c>
      <c r="E50">
        <v>4.97</v>
      </c>
      <c r="F50" t="s">
        <v>53</v>
      </c>
    </row>
    <row r="51" spans="1:6" x14ac:dyDescent="0.25">
      <c r="A51" t="s">
        <v>330</v>
      </c>
      <c r="B51" s="10">
        <v>57540</v>
      </c>
      <c r="C51">
        <v>3.38</v>
      </c>
      <c r="D51" s="10">
        <v>119175</v>
      </c>
      <c r="E51">
        <v>3.36</v>
      </c>
      <c r="F51" t="s">
        <v>53</v>
      </c>
    </row>
    <row r="52" spans="1:6" x14ac:dyDescent="0.25">
      <c r="A52" t="s">
        <v>331</v>
      </c>
      <c r="B52" s="10">
        <v>18335</v>
      </c>
      <c r="C52">
        <v>6</v>
      </c>
      <c r="D52" s="10">
        <v>29808</v>
      </c>
      <c r="E52">
        <v>6</v>
      </c>
      <c r="F52" t="s">
        <v>53</v>
      </c>
    </row>
    <row r="53" spans="1:6" x14ac:dyDescent="0.25">
      <c r="A53" t="s">
        <v>332</v>
      </c>
      <c r="B53" s="10">
        <v>9553</v>
      </c>
      <c r="C53">
        <v>10</v>
      </c>
      <c r="D53" s="10">
        <v>17848</v>
      </c>
      <c r="E53">
        <v>10</v>
      </c>
      <c r="F53" t="s">
        <v>53</v>
      </c>
    </row>
    <row r="54" spans="1:6" x14ac:dyDescent="0.25">
      <c r="A54" t="s">
        <v>333</v>
      </c>
      <c r="B54" s="10">
        <v>32638</v>
      </c>
      <c r="C54">
        <v>5</v>
      </c>
      <c r="D54" s="10">
        <v>58569</v>
      </c>
      <c r="E54">
        <v>5</v>
      </c>
      <c r="F54" t="s">
        <v>53</v>
      </c>
    </row>
    <row r="55" spans="1:6" x14ac:dyDescent="0.25">
      <c r="A55" t="s">
        <v>334</v>
      </c>
      <c r="B55" s="10">
        <v>70458</v>
      </c>
      <c r="C55">
        <v>2.4500000000000002</v>
      </c>
      <c r="D55" s="10">
        <v>152896</v>
      </c>
      <c r="E55">
        <v>2.4500000000000002</v>
      </c>
      <c r="F55" t="s">
        <v>53</v>
      </c>
    </row>
    <row r="56" spans="1:6" x14ac:dyDescent="0.25">
      <c r="A56" t="s">
        <v>335</v>
      </c>
      <c r="B56" s="10">
        <v>32860</v>
      </c>
      <c r="C56">
        <v>3</v>
      </c>
      <c r="D56" s="10">
        <v>54968</v>
      </c>
      <c r="E56">
        <v>3</v>
      </c>
      <c r="F56" t="s">
        <v>53</v>
      </c>
    </row>
    <row r="57" spans="1:6" x14ac:dyDescent="0.25">
      <c r="A57" t="s">
        <v>336</v>
      </c>
      <c r="B57" s="10">
        <v>36741</v>
      </c>
      <c r="C57">
        <v>3</v>
      </c>
      <c r="D57" s="10">
        <v>54782</v>
      </c>
      <c r="E57">
        <v>3</v>
      </c>
      <c r="F57" t="s">
        <v>53</v>
      </c>
    </row>
    <row r="58" spans="1:6" x14ac:dyDescent="0.25">
      <c r="A58" t="s">
        <v>337</v>
      </c>
      <c r="B58" s="10">
        <v>96809</v>
      </c>
      <c r="C58">
        <v>2.0299999999999998</v>
      </c>
      <c r="D58" s="10">
        <v>136775</v>
      </c>
      <c r="E58">
        <v>2.08</v>
      </c>
      <c r="F58" t="s">
        <v>53</v>
      </c>
    </row>
    <row r="59" spans="1:6" x14ac:dyDescent="0.25">
      <c r="A59" t="s">
        <v>338</v>
      </c>
      <c r="B59" s="10">
        <v>91072</v>
      </c>
      <c r="C59">
        <v>2.91</v>
      </c>
      <c r="D59" s="10">
        <v>117747</v>
      </c>
      <c r="E59">
        <v>2.5099999999999998</v>
      </c>
      <c r="F59" t="s">
        <v>53</v>
      </c>
    </row>
    <row r="60" spans="1:6" x14ac:dyDescent="0.25">
      <c r="A60" t="s">
        <v>339</v>
      </c>
      <c r="B60" s="10">
        <v>7877</v>
      </c>
      <c r="C60">
        <v>4.43</v>
      </c>
      <c r="D60" s="10">
        <v>14387</v>
      </c>
      <c r="E60">
        <v>4.13</v>
      </c>
      <c r="F60" t="s">
        <v>53</v>
      </c>
    </row>
    <row r="61" spans="1:6" x14ac:dyDescent="0.25">
      <c r="A61" t="s">
        <v>340</v>
      </c>
      <c r="B61" s="10">
        <v>11212</v>
      </c>
      <c r="C61">
        <v>4.05</v>
      </c>
      <c r="D61" s="10">
        <v>34585</v>
      </c>
      <c r="E61">
        <v>5.15</v>
      </c>
      <c r="F61" t="s">
        <v>53</v>
      </c>
    </row>
    <row r="62" spans="1:6" x14ac:dyDescent="0.25">
      <c r="A62" t="s">
        <v>341</v>
      </c>
      <c r="B62" s="10">
        <v>8270</v>
      </c>
      <c r="C62">
        <v>3.77</v>
      </c>
      <c r="D62" s="10">
        <v>18396</v>
      </c>
      <c r="E62">
        <v>3.86</v>
      </c>
      <c r="F62" t="s">
        <v>53</v>
      </c>
    </row>
    <row r="63" spans="1:6" x14ac:dyDescent="0.25">
      <c r="A63" t="s">
        <v>342</v>
      </c>
      <c r="B63" s="10">
        <v>10305</v>
      </c>
      <c r="C63">
        <v>11.25</v>
      </c>
      <c r="D63" s="10">
        <v>15118</v>
      </c>
      <c r="E63">
        <v>10.15</v>
      </c>
      <c r="F63" t="s">
        <v>53</v>
      </c>
    </row>
    <row r="64" spans="1:6" x14ac:dyDescent="0.25">
      <c r="A64" t="s">
        <v>343</v>
      </c>
      <c r="B64" s="10">
        <v>165854</v>
      </c>
      <c r="C64">
        <v>4.55</v>
      </c>
      <c r="D64" s="10">
        <v>245645</v>
      </c>
      <c r="E64">
        <v>4.5599999999999996</v>
      </c>
      <c r="F64" t="s">
        <v>53</v>
      </c>
    </row>
    <row r="65" spans="1:6" x14ac:dyDescent="0.25">
      <c r="A65" t="s">
        <v>344</v>
      </c>
      <c r="B65" s="10">
        <v>184009</v>
      </c>
      <c r="C65">
        <v>13.66</v>
      </c>
      <c r="D65" s="10">
        <v>287839</v>
      </c>
      <c r="E65">
        <v>17.61</v>
      </c>
      <c r="F65" t="s">
        <v>53</v>
      </c>
    </row>
    <row r="66" spans="1:6" x14ac:dyDescent="0.25">
      <c r="A66" t="s">
        <v>345</v>
      </c>
      <c r="B66" s="10">
        <v>81992</v>
      </c>
      <c r="C66">
        <v>2.96</v>
      </c>
      <c r="D66" s="10">
        <v>105657</v>
      </c>
      <c r="E66">
        <v>2.58</v>
      </c>
      <c r="F66" t="s">
        <v>53</v>
      </c>
    </row>
    <row r="67" spans="1:6" x14ac:dyDescent="0.25">
      <c r="A67" t="s">
        <v>346</v>
      </c>
      <c r="B67" s="10">
        <v>115229</v>
      </c>
      <c r="C67">
        <v>13.61</v>
      </c>
      <c r="D67" s="10">
        <v>209022</v>
      </c>
      <c r="E67">
        <v>14.48</v>
      </c>
      <c r="F67" t="s">
        <v>53</v>
      </c>
    </row>
    <row r="68" spans="1:6" x14ac:dyDescent="0.25">
      <c r="A68" t="s">
        <v>347</v>
      </c>
      <c r="B68" s="10">
        <v>135748</v>
      </c>
      <c r="C68">
        <v>5.13</v>
      </c>
      <c r="D68" s="10">
        <v>280761</v>
      </c>
      <c r="E68">
        <v>4.79</v>
      </c>
      <c r="F68" t="s">
        <v>53</v>
      </c>
    </row>
    <row r="69" spans="1:6" x14ac:dyDescent="0.25">
      <c r="A69" t="s">
        <v>348</v>
      </c>
      <c r="B69" s="10">
        <v>5105</v>
      </c>
      <c r="C69">
        <v>7.66</v>
      </c>
      <c r="D69" s="10">
        <v>16815</v>
      </c>
      <c r="E69">
        <v>7.25</v>
      </c>
      <c r="F69" t="s">
        <v>53</v>
      </c>
    </row>
    <row r="70" spans="1:6" x14ac:dyDescent="0.25">
      <c r="A70" t="s">
        <v>349</v>
      </c>
      <c r="B70" s="10">
        <v>17300</v>
      </c>
      <c r="C70">
        <v>4.43</v>
      </c>
      <c r="D70" s="10">
        <v>51785</v>
      </c>
      <c r="E70">
        <v>4.0599999999999996</v>
      </c>
      <c r="F70" t="s">
        <v>53</v>
      </c>
    </row>
    <row r="71" spans="1:6" x14ac:dyDescent="0.25">
      <c r="A71" t="s">
        <v>350</v>
      </c>
      <c r="B71" s="10">
        <v>102762</v>
      </c>
      <c r="C71">
        <v>5.01</v>
      </c>
      <c r="D71" s="10">
        <v>177423</v>
      </c>
      <c r="E71">
        <v>5.03</v>
      </c>
      <c r="F71" t="s">
        <v>53</v>
      </c>
    </row>
    <row r="72" spans="1:6" x14ac:dyDescent="0.25">
      <c r="A72" t="s">
        <v>351</v>
      </c>
      <c r="B72" s="10">
        <v>50848</v>
      </c>
      <c r="C72">
        <v>8.6199999999999992</v>
      </c>
      <c r="D72" s="10">
        <v>90507</v>
      </c>
      <c r="E72">
        <v>8.1</v>
      </c>
      <c r="F72" t="s">
        <v>53</v>
      </c>
    </row>
    <row r="73" spans="1:6" x14ac:dyDescent="0.25">
      <c r="A73" t="s">
        <v>352</v>
      </c>
      <c r="B73" s="10">
        <v>14593</v>
      </c>
      <c r="C73">
        <v>7.53</v>
      </c>
      <c r="D73" s="10">
        <v>23992</v>
      </c>
      <c r="E73">
        <v>7.67</v>
      </c>
      <c r="F73" t="s">
        <v>53</v>
      </c>
    </row>
    <row r="74" spans="1:6" x14ac:dyDescent="0.25">
      <c r="A74" t="s">
        <v>353</v>
      </c>
      <c r="B74" s="10">
        <v>9489</v>
      </c>
      <c r="C74">
        <v>5.62</v>
      </c>
      <c r="D74" s="10">
        <v>22626</v>
      </c>
      <c r="E74">
        <v>6.58</v>
      </c>
      <c r="F74" t="s">
        <v>53</v>
      </c>
    </row>
    <row r="75" spans="1:6" x14ac:dyDescent="0.25">
      <c r="A75" t="s">
        <v>354</v>
      </c>
      <c r="B75" s="10">
        <v>8626</v>
      </c>
      <c r="C75">
        <v>3.17</v>
      </c>
      <c r="D75" s="10">
        <v>15631</v>
      </c>
      <c r="E75">
        <v>3.02</v>
      </c>
      <c r="F75" t="s">
        <v>53</v>
      </c>
    </row>
    <row r="76" spans="1:6" x14ac:dyDescent="0.25">
      <c r="C76" s="1">
        <f>+AVERAGE(C5:C75)</f>
        <v>21.618591549295783</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3"/>
  <sheetViews>
    <sheetView topLeftCell="A22" workbookViewId="0">
      <selection activeCell="D32" activeCellId="1" sqref="H63 D32"/>
    </sheetView>
  </sheetViews>
  <sheetFormatPr baseColWidth="10" defaultRowHeight="15" x14ac:dyDescent="0.25"/>
  <sheetData>
    <row r="1" spans="1:4" x14ac:dyDescent="0.25">
      <c r="A1" t="s">
        <v>355</v>
      </c>
    </row>
    <row r="2" spans="1:4" x14ac:dyDescent="0.25">
      <c r="A2" t="s">
        <v>356</v>
      </c>
      <c r="B2" t="s">
        <v>357</v>
      </c>
      <c r="D2" t="s">
        <v>358</v>
      </c>
    </row>
    <row r="3" spans="1:4" x14ac:dyDescent="0.25">
      <c r="A3">
        <v>30</v>
      </c>
      <c r="B3" s="11">
        <v>43668</v>
      </c>
      <c r="C3" s="11">
        <v>43674</v>
      </c>
      <c r="D3">
        <v>3.18</v>
      </c>
    </row>
    <row r="4" spans="1:4" x14ac:dyDescent="0.25">
      <c r="A4">
        <v>29</v>
      </c>
      <c r="B4" s="11">
        <v>43661</v>
      </c>
      <c r="C4" s="11">
        <v>43667</v>
      </c>
      <c r="D4">
        <v>3.2</v>
      </c>
    </row>
    <row r="5" spans="1:4" x14ac:dyDescent="0.25">
      <c r="A5">
        <v>28</v>
      </c>
      <c r="B5" s="11">
        <v>43654</v>
      </c>
      <c r="C5" s="11">
        <v>43660</v>
      </c>
      <c r="D5">
        <v>3.2</v>
      </c>
    </row>
    <row r="6" spans="1:4" x14ac:dyDescent="0.25">
      <c r="A6">
        <v>27</v>
      </c>
      <c r="B6" s="11">
        <v>43647</v>
      </c>
      <c r="C6" s="11">
        <v>43653</v>
      </c>
      <c r="D6">
        <v>3.22</v>
      </c>
    </row>
    <row r="7" spans="1:4" x14ac:dyDescent="0.25">
      <c r="A7">
        <v>26</v>
      </c>
      <c r="B7" s="11">
        <v>43640</v>
      </c>
      <c r="C7" s="11">
        <v>43646</v>
      </c>
      <c r="D7">
        <v>3.28</v>
      </c>
    </row>
    <row r="8" spans="1:4" x14ac:dyDescent="0.25">
      <c r="A8">
        <v>25</v>
      </c>
      <c r="B8" s="11">
        <v>43633</v>
      </c>
      <c r="C8" s="11">
        <v>43639</v>
      </c>
      <c r="D8">
        <v>3.28</v>
      </c>
    </row>
    <row r="9" spans="1:4" x14ac:dyDescent="0.25">
      <c r="A9">
        <v>24</v>
      </c>
      <c r="B9" s="11">
        <v>43626</v>
      </c>
      <c r="C9" s="11">
        <v>43632</v>
      </c>
      <c r="D9">
        <v>3.28</v>
      </c>
    </row>
    <row r="10" spans="1:4" x14ac:dyDescent="0.25">
      <c r="A10">
        <v>23</v>
      </c>
      <c r="B10" s="11">
        <v>43619</v>
      </c>
      <c r="C10" s="11">
        <v>43625</v>
      </c>
      <c r="D10">
        <v>3.28</v>
      </c>
    </row>
    <row r="11" spans="1:4" x14ac:dyDescent="0.25">
      <c r="A11">
        <v>22</v>
      </c>
      <c r="B11" s="11">
        <v>43612</v>
      </c>
      <c r="C11" s="11">
        <v>43618</v>
      </c>
      <c r="D11">
        <v>3.3</v>
      </c>
    </row>
    <row r="12" spans="1:4" x14ac:dyDescent="0.25">
      <c r="A12">
        <v>21</v>
      </c>
      <c r="B12" s="11">
        <v>43605</v>
      </c>
      <c r="C12" s="11">
        <v>43611</v>
      </c>
      <c r="D12">
        <v>3.3</v>
      </c>
    </row>
    <row r="13" spans="1:4" x14ac:dyDescent="0.25">
      <c r="A13">
        <v>20</v>
      </c>
      <c r="B13" s="11">
        <v>43598</v>
      </c>
      <c r="C13" s="11">
        <v>43604</v>
      </c>
      <c r="D13">
        <v>3.3</v>
      </c>
    </row>
    <row r="14" spans="1:4" x14ac:dyDescent="0.25">
      <c r="A14">
        <v>19</v>
      </c>
      <c r="B14" s="11">
        <v>43591</v>
      </c>
      <c r="C14" s="11">
        <v>43597</v>
      </c>
      <c r="D14">
        <v>3.29</v>
      </c>
    </row>
    <row r="15" spans="1:4" x14ac:dyDescent="0.25">
      <c r="A15">
        <v>18</v>
      </c>
      <c r="B15" s="11">
        <v>43584</v>
      </c>
      <c r="C15" s="11">
        <v>43590</v>
      </c>
      <c r="D15">
        <v>3.29</v>
      </c>
    </row>
    <row r="16" spans="1:4" x14ac:dyDescent="0.25">
      <c r="A16">
        <v>17</v>
      </c>
      <c r="B16" s="11">
        <v>43577</v>
      </c>
      <c r="C16" s="11">
        <v>43583</v>
      </c>
      <c r="D16">
        <v>3.29</v>
      </c>
    </row>
    <row r="17" spans="1:4" x14ac:dyDescent="0.25">
      <c r="A17">
        <v>16</v>
      </c>
      <c r="B17" s="11">
        <v>43570</v>
      </c>
      <c r="C17" s="11">
        <v>43576</v>
      </c>
      <c r="D17">
        <v>3.29</v>
      </c>
    </row>
    <row r="18" spans="1:4" x14ac:dyDescent="0.25">
      <c r="A18">
        <v>15</v>
      </c>
      <c r="B18" s="11">
        <v>43563</v>
      </c>
      <c r="C18" s="11">
        <v>43569</v>
      </c>
      <c r="D18">
        <v>3.29</v>
      </c>
    </row>
    <row r="19" spans="1:4" x14ac:dyDescent="0.25">
      <c r="A19">
        <v>14</v>
      </c>
      <c r="B19" s="11">
        <v>43556</v>
      </c>
      <c r="C19" s="11">
        <v>43562</v>
      </c>
      <c r="D19">
        <v>3.28</v>
      </c>
    </row>
    <row r="20" spans="1:4" x14ac:dyDescent="0.25">
      <c r="A20">
        <v>13</v>
      </c>
      <c r="B20" s="11">
        <v>43549</v>
      </c>
      <c r="C20" s="11">
        <v>43555</v>
      </c>
      <c r="D20">
        <v>3.3</v>
      </c>
    </row>
    <row r="21" spans="1:4" x14ac:dyDescent="0.25">
      <c r="A21">
        <v>12</v>
      </c>
      <c r="B21" s="11">
        <v>43542</v>
      </c>
      <c r="C21" s="11">
        <v>43548</v>
      </c>
      <c r="D21">
        <v>3.3</v>
      </c>
    </row>
    <row r="22" spans="1:4" x14ac:dyDescent="0.25">
      <c r="A22">
        <v>11</v>
      </c>
      <c r="B22" s="11">
        <v>43535</v>
      </c>
      <c r="C22" s="11">
        <v>43541</v>
      </c>
      <c r="D22">
        <v>3.33</v>
      </c>
    </row>
    <row r="23" spans="1:4" x14ac:dyDescent="0.25">
      <c r="A23">
        <v>10</v>
      </c>
      <c r="B23" s="11">
        <v>43528</v>
      </c>
      <c r="C23" s="11">
        <v>43534</v>
      </c>
      <c r="D23">
        <v>3.33</v>
      </c>
    </row>
    <row r="24" spans="1:4" x14ac:dyDescent="0.25">
      <c r="A24">
        <v>9</v>
      </c>
      <c r="B24" s="11">
        <v>43521</v>
      </c>
      <c r="C24" s="11">
        <v>43527</v>
      </c>
      <c r="D24">
        <v>3.33</v>
      </c>
    </row>
    <row r="25" spans="1:4" x14ac:dyDescent="0.25">
      <c r="A25">
        <v>8</v>
      </c>
      <c r="B25" s="11">
        <v>43514</v>
      </c>
      <c r="C25" s="11">
        <v>43520</v>
      </c>
      <c r="D25">
        <v>3.36</v>
      </c>
    </row>
    <row r="26" spans="1:4" x14ac:dyDescent="0.25">
      <c r="A26">
        <v>7</v>
      </c>
      <c r="B26" s="11">
        <v>43507</v>
      </c>
      <c r="C26" s="11">
        <v>43513</v>
      </c>
      <c r="D26">
        <v>3.39</v>
      </c>
    </row>
    <row r="27" spans="1:4" x14ac:dyDescent="0.25">
      <c r="A27">
        <v>6</v>
      </c>
      <c r="B27" s="11">
        <v>43500</v>
      </c>
      <c r="C27" s="11">
        <v>43506</v>
      </c>
      <c r="D27">
        <v>3.41</v>
      </c>
    </row>
    <row r="28" spans="1:4" x14ac:dyDescent="0.25">
      <c r="A28">
        <v>5</v>
      </c>
      <c r="B28" s="11">
        <v>43493</v>
      </c>
      <c r="C28" s="11">
        <v>43499</v>
      </c>
      <c r="D28">
        <v>3.53</v>
      </c>
    </row>
    <row r="29" spans="1:4" x14ac:dyDescent="0.25">
      <c r="A29">
        <v>4</v>
      </c>
      <c r="B29" s="11">
        <v>43486</v>
      </c>
      <c r="C29" s="11">
        <v>43492</v>
      </c>
      <c r="D29">
        <v>3.53</v>
      </c>
    </row>
    <row r="30" spans="1:4" x14ac:dyDescent="0.25">
      <c r="A30">
        <v>3</v>
      </c>
      <c r="B30" s="11">
        <v>43479</v>
      </c>
      <c r="C30" s="11">
        <v>43485</v>
      </c>
      <c r="D30">
        <v>3.53</v>
      </c>
    </row>
    <row r="31" spans="1:4" x14ac:dyDescent="0.25">
      <c r="A31">
        <v>2</v>
      </c>
      <c r="B31" s="11">
        <v>43472</v>
      </c>
      <c r="C31" s="11">
        <v>43478</v>
      </c>
      <c r="D31">
        <v>3.53</v>
      </c>
    </row>
    <row r="32" spans="1:4" x14ac:dyDescent="0.25">
      <c r="D32" s="1">
        <f>+AVERAGE(D3:D31)</f>
        <v>3.3248275862068963</v>
      </c>
    </row>
    <row r="33" spans="1:10" x14ac:dyDescent="0.25">
      <c r="A33" t="s">
        <v>359</v>
      </c>
    </row>
    <row r="34" spans="1:10" x14ac:dyDescent="0.25">
      <c r="A34" t="s">
        <v>356</v>
      </c>
      <c r="B34" t="s">
        <v>357</v>
      </c>
      <c r="D34" t="s">
        <v>360</v>
      </c>
      <c r="E34" t="s">
        <v>361</v>
      </c>
      <c r="F34" t="s">
        <v>362</v>
      </c>
      <c r="G34" t="s">
        <v>363</v>
      </c>
    </row>
    <row r="35" spans="1:10" x14ac:dyDescent="0.25">
      <c r="A35">
        <v>30</v>
      </c>
      <c r="B35" s="11">
        <v>43668</v>
      </c>
      <c r="C35" s="11">
        <v>43674</v>
      </c>
      <c r="D35">
        <v>7.5</v>
      </c>
      <c r="E35">
        <v>7.1</v>
      </c>
      <c r="F35">
        <v>6.8</v>
      </c>
      <c r="G35">
        <v>5.9</v>
      </c>
    </row>
    <row r="36" spans="1:10" x14ac:dyDescent="0.25">
      <c r="A36">
        <v>29</v>
      </c>
      <c r="B36" s="11">
        <v>43661</v>
      </c>
      <c r="C36" s="11">
        <v>43667</v>
      </c>
      <c r="D36">
        <v>7.5</v>
      </c>
      <c r="E36">
        <v>7.1</v>
      </c>
      <c r="F36">
        <v>6.8</v>
      </c>
      <c r="G36">
        <v>5.9</v>
      </c>
    </row>
    <row r="37" spans="1:10" x14ac:dyDescent="0.25">
      <c r="A37">
        <v>28</v>
      </c>
      <c r="B37" s="11">
        <v>43654</v>
      </c>
      <c r="C37" s="11">
        <v>43660</v>
      </c>
      <c r="D37">
        <v>7.5</v>
      </c>
      <c r="E37">
        <v>7.1</v>
      </c>
      <c r="F37">
        <v>6.8</v>
      </c>
      <c r="G37">
        <v>5.9</v>
      </c>
    </row>
    <row r="38" spans="1:10" x14ac:dyDescent="0.25">
      <c r="A38">
        <v>27</v>
      </c>
      <c r="B38" s="11">
        <v>43647</v>
      </c>
      <c r="C38" s="11">
        <v>43653</v>
      </c>
      <c r="D38">
        <v>7.5</v>
      </c>
      <c r="E38">
        <v>7.1</v>
      </c>
      <c r="F38">
        <v>6.8</v>
      </c>
      <c r="G38">
        <v>5.9</v>
      </c>
    </row>
    <row r="39" spans="1:10" x14ac:dyDescent="0.25">
      <c r="A39">
        <v>26</v>
      </c>
      <c r="B39" s="11">
        <v>43640</v>
      </c>
      <c r="C39" s="11">
        <v>43646</v>
      </c>
      <c r="D39">
        <v>7.5</v>
      </c>
      <c r="E39">
        <v>7.1</v>
      </c>
      <c r="F39">
        <v>6.8</v>
      </c>
      <c r="G39">
        <v>5.9</v>
      </c>
    </row>
    <row r="40" spans="1:10" x14ac:dyDescent="0.25">
      <c r="A40">
        <v>25</v>
      </c>
      <c r="B40" s="11">
        <v>43633</v>
      </c>
      <c r="C40" s="11">
        <v>43639</v>
      </c>
      <c r="D40">
        <v>7.5</v>
      </c>
      <c r="E40">
        <v>7.1</v>
      </c>
      <c r="F40">
        <v>6.8</v>
      </c>
      <c r="G40">
        <v>5.9</v>
      </c>
    </row>
    <row r="41" spans="1:10" x14ac:dyDescent="0.25">
      <c r="A41">
        <v>24</v>
      </c>
      <c r="B41" s="11">
        <v>43626</v>
      </c>
      <c r="C41" s="11">
        <v>43632</v>
      </c>
      <c r="D41">
        <v>7.5</v>
      </c>
      <c r="E41">
        <v>7.1</v>
      </c>
      <c r="F41">
        <v>6.8</v>
      </c>
      <c r="G41">
        <v>5.9</v>
      </c>
    </row>
    <row r="42" spans="1:10" x14ac:dyDescent="0.25">
      <c r="A42">
        <v>23</v>
      </c>
      <c r="B42" s="11">
        <v>43619</v>
      </c>
      <c r="C42" s="11">
        <v>43625</v>
      </c>
      <c r="D42">
        <v>7.5</v>
      </c>
      <c r="E42">
        <v>7.1</v>
      </c>
      <c r="F42">
        <v>6.8</v>
      </c>
      <c r="G42">
        <v>5.9</v>
      </c>
    </row>
    <row r="43" spans="1:10" x14ac:dyDescent="0.25">
      <c r="A43">
        <v>22</v>
      </c>
      <c r="B43" s="11">
        <v>43612</v>
      </c>
      <c r="C43" s="11">
        <v>43618</v>
      </c>
      <c r="D43">
        <v>7.7</v>
      </c>
      <c r="E43">
        <v>7.3</v>
      </c>
      <c r="F43">
        <v>7.4</v>
      </c>
      <c r="G43">
        <v>6.6</v>
      </c>
    </row>
    <row r="44" spans="1:10" x14ac:dyDescent="0.25">
      <c r="A44">
        <v>21</v>
      </c>
      <c r="B44" s="11">
        <v>43605</v>
      </c>
      <c r="C44" s="11">
        <v>43611</v>
      </c>
      <c r="D44">
        <v>7.7</v>
      </c>
      <c r="E44">
        <v>7.3</v>
      </c>
      <c r="F44">
        <v>7</v>
      </c>
      <c r="G44">
        <v>6.1</v>
      </c>
    </row>
    <row r="45" spans="1:10" x14ac:dyDescent="0.25">
      <c r="A45">
        <v>20</v>
      </c>
      <c r="B45" s="11">
        <v>43598</v>
      </c>
      <c r="C45" s="11">
        <v>43604</v>
      </c>
      <c r="D45">
        <v>8</v>
      </c>
      <c r="E45">
        <v>7.6</v>
      </c>
      <c r="F45">
        <v>7.3</v>
      </c>
      <c r="G45">
        <v>6.4</v>
      </c>
    </row>
    <row r="46" spans="1:10" x14ac:dyDescent="0.25">
      <c r="A46">
        <v>19</v>
      </c>
      <c r="B46" s="11">
        <v>43591</v>
      </c>
      <c r="C46" s="11">
        <v>43597</v>
      </c>
      <c r="D46">
        <v>8</v>
      </c>
      <c r="E46">
        <v>7.6</v>
      </c>
      <c r="F46">
        <v>7.3</v>
      </c>
      <c r="G46">
        <v>6.4</v>
      </c>
    </row>
    <row r="47" spans="1:10" x14ac:dyDescent="0.25">
      <c r="A47">
        <v>18</v>
      </c>
      <c r="B47" s="11">
        <v>43584</v>
      </c>
      <c r="C47" s="11">
        <v>43590</v>
      </c>
      <c r="D47">
        <v>8</v>
      </c>
      <c r="E47">
        <v>7.6</v>
      </c>
      <c r="F47">
        <v>7.3</v>
      </c>
      <c r="G47">
        <v>6.4</v>
      </c>
    </row>
    <row r="48" spans="1:10" x14ac:dyDescent="0.25">
      <c r="A48">
        <v>17</v>
      </c>
      <c r="B48" s="11">
        <v>43577</v>
      </c>
      <c r="C48" s="11">
        <v>43583</v>
      </c>
      <c r="D48">
        <v>8.3000000000000007</v>
      </c>
      <c r="E48">
        <v>7.9</v>
      </c>
      <c r="F48">
        <v>7.5</v>
      </c>
      <c r="G48">
        <v>6.6</v>
      </c>
      <c r="J48" s="12" t="s">
        <v>364</v>
      </c>
    </row>
    <row r="49" spans="1:8" x14ac:dyDescent="0.25">
      <c r="A49">
        <v>16</v>
      </c>
      <c r="B49" s="11">
        <v>43570</v>
      </c>
      <c r="C49" s="11">
        <v>43576</v>
      </c>
      <c r="D49">
        <v>8.3000000000000007</v>
      </c>
      <c r="E49">
        <v>7.9</v>
      </c>
      <c r="F49">
        <v>7.5</v>
      </c>
      <c r="G49">
        <v>6.6</v>
      </c>
    </row>
    <row r="50" spans="1:8" x14ac:dyDescent="0.25">
      <c r="A50">
        <v>15</v>
      </c>
      <c r="B50" s="11">
        <v>43563</v>
      </c>
      <c r="C50" s="11">
        <v>43569</v>
      </c>
      <c r="D50">
        <v>8.3000000000000007</v>
      </c>
      <c r="E50">
        <v>7.9</v>
      </c>
      <c r="F50">
        <v>7.5</v>
      </c>
      <c r="G50">
        <v>6.6</v>
      </c>
    </row>
    <row r="51" spans="1:8" x14ac:dyDescent="0.25">
      <c r="A51">
        <v>14</v>
      </c>
      <c r="B51" s="11">
        <v>43556</v>
      </c>
      <c r="C51" s="11">
        <v>43560</v>
      </c>
      <c r="D51">
        <v>8.3000000000000007</v>
      </c>
      <c r="E51">
        <v>7.9</v>
      </c>
      <c r="F51">
        <v>7.5</v>
      </c>
      <c r="G51">
        <v>6.6</v>
      </c>
    </row>
    <row r="52" spans="1:8" x14ac:dyDescent="0.25">
      <c r="A52">
        <v>13</v>
      </c>
      <c r="B52" s="11">
        <v>43549</v>
      </c>
      <c r="C52" s="11">
        <v>43555</v>
      </c>
      <c r="D52">
        <v>8.3000000000000007</v>
      </c>
      <c r="E52">
        <v>7.9</v>
      </c>
      <c r="F52">
        <v>7.5</v>
      </c>
      <c r="G52">
        <v>6.6</v>
      </c>
    </row>
    <row r="53" spans="1:8" x14ac:dyDescent="0.25">
      <c r="A53">
        <v>12</v>
      </c>
      <c r="B53" s="11">
        <v>43542</v>
      </c>
      <c r="C53" s="11">
        <v>43548</v>
      </c>
      <c r="D53">
        <v>8.3000000000000007</v>
      </c>
      <c r="E53">
        <v>7.9</v>
      </c>
      <c r="F53">
        <v>7.5</v>
      </c>
      <c r="G53">
        <v>6.6</v>
      </c>
    </row>
    <row r="54" spans="1:8" x14ac:dyDescent="0.25">
      <c r="A54">
        <v>11</v>
      </c>
      <c r="B54" s="11">
        <v>43535</v>
      </c>
      <c r="C54" s="11">
        <v>43541</v>
      </c>
      <c r="D54">
        <v>8.3000000000000007</v>
      </c>
      <c r="E54">
        <v>7.9</v>
      </c>
      <c r="F54">
        <v>7.5</v>
      </c>
      <c r="G54">
        <v>6.6</v>
      </c>
    </row>
    <row r="55" spans="1:8" x14ac:dyDescent="0.25">
      <c r="A55">
        <v>10</v>
      </c>
      <c r="B55" s="11">
        <v>43528</v>
      </c>
      <c r="C55" s="11">
        <v>43534</v>
      </c>
      <c r="D55">
        <v>8.3000000000000007</v>
      </c>
      <c r="E55">
        <v>7.9</v>
      </c>
      <c r="F55">
        <v>7.5</v>
      </c>
      <c r="G55">
        <v>6.6</v>
      </c>
    </row>
    <row r="56" spans="1:8" x14ac:dyDescent="0.25">
      <c r="A56">
        <v>9</v>
      </c>
      <c r="B56" s="11">
        <v>43521</v>
      </c>
      <c r="C56" s="11">
        <v>43527</v>
      </c>
      <c r="D56">
        <v>8.1</v>
      </c>
      <c r="E56">
        <v>7.7</v>
      </c>
      <c r="F56">
        <v>7.3</v>
      </c>
      <c r="G56">
        <v>6.4</v>
      </c>
    </row>
    <row r="57" spans="1:8" x14ac:dyDescent="0.25">
      <c r="A57">
        <v>8</v>
      </c>
      <c r="B57" s="11">
        <v>43514</v>
      </c>
      <c r="C57" s="11">
        <v>43155</v>
      </c>
      <c r="D57">
        <v>8.1</v>
      </c>
      <c r="E57">
        <v>7.7</v>
      </c>
      <c r="F57">
        <v>7.3</v>
      </c>
      <c r="G57">
        <v>6.4</v>
      </c>
    </row>
    <row r="58" spans="1:8" x14ac:dyDescent="0.25">
      <c r="A58">
        <v>6</v>
      </c>
      <c r="B58" s="11">
        <v>43500</v>
      </c>
      <c r="C58" s="11">
        <v>43506</v>
      </c>
      <c r="D58">
        <v>8.1</v>
      </c>
      <c r="E58">
        <v>7.7</v>
      </c>
      <c r="F58">
        <v>7.3</v>
      </c>
      <c r="G58">
        <v>6.4</v>
      </c>
    </row>
    <row r="59" spans="1:8" x14ac:dyDescent="0.25">
      <c r="A59">
        <v>5</v>
      </c>
      <c r="B59" s="11">
        <v>43493</v>
      </c>
      <c r="C59" s="11">
        <v>43499</v>
      </c>
      <c r="D59">
        <v>8.1</v>
      </c>
      <c r="E59">
        <v>7.7</v>
      </c>
      <c r="F59">
        <v>7.3</v>
      </c>
      <c r="G59">
        <v>6.4</v>
      </c>
    </row>
    <row r="60" spans="1:8" x14ac:dyDescent="0.25">
      <c r="A60">
        <v>4</v>
      </c>
      <c r="B60" s="11">
        <v>43486</v>
      </c>
      <c r="C60" s="11">
        <v>43492</v>
      </c>
      <c r="D60">
        <v>8.1</v>
      </c>
      <c r="E60">
        <v>7.7</v>
      </c>
      <c r="F60">
        <v>7.3</v>
      </c>
      <c r="G60">
        <v>6.4</v>
      </c>
    </row>
    <row r="61" spans="1:8" x14ac:dyDescent="0.25">
      <c r="A61">
        <v>3</v>
      </c>
      <c r="B61" s="11">
        <v>43479</v>
      </c>
      <c r="C61" s="11">
        <v>43485</v>
      </c>
      <c r="D61">
        <v>8.4</v>
      </c>
      <c r="E61">
        <v>8</v>
      </c>
      <c r="F61">
        <v>7.5</v>
      </c>
      <c r="G61">
        <v>6.6</v>
      </c>
    </row>
    <row r="62" spans="1:8" x14ac:dyDescent="0.25">
      <c r="A62">
        <v>2</v>
      </c>
      <c r="B62" s="11">
        <v>43472</v>
      </c>
      <c r="C62" s="11">
        <v>43478</v>
      </c>
      <c r="D62">
        <v>8.8000000000000007</v>
      </c>
      <c r="E62">
        <v>8.4</v>
      </c>
      <c r="F62">
        <v>7.8</v>
      </c>
      <c r="G62">
        <v>6.9</v>
      </c>
    </row>
    <row r="63" spans="1:8" x14ac:dyDescent="0.25">
      <c r="D63" s="1">
        <f>+AVERAGE(D35:D62)</f>
        <v>7.9821428571428585</v>
      </c>
      <c r="E63" s="1">
        <f t="shared" ref="E63:G63" si="0">+AVERAGE(E35:E62)</f>
        <v>7.5821428571428564</v>
      </c>
      <c r="F63" s="1">
        <f t="shared" si="0"/>
        <v>7.2321428571428594</v>
      </c>
      <c r="G63" s="1">
        <f t="shared" si="0"/>
        <v>6.3357142857142863</v>
      </c>
      <c r="H63" s="1">
        <f>+AVERAGE(D63:G63)</f>
        <v>7.2830357142857149</v>
      </c>
    </row>
  </sheetData>
  <hyperlinks>
    <hyperlink ref="J48" r:id="rId1" location="tabsNav" display="https://www.mercabarna.es/serveis/es_estadistiques-productes/?sector=4 - tabsNav"/>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5</vt:i4>
      </vt:variant>
    </vt:vector>
  </HeadingPairs>
  <TitlesOfParts>
    <vt:vector size="15" baseType="lpstr">
      <vt:lpstr>RESUM COST UNITARI OPCIÓ 1</vt:lpstr>
      <vt:lpstr>RESUM COST UNITARI OPCIÓ 2</vt:lpstr>
      <vt:lpstr>RESUM COST UNITARI OPCIÓ 3</vt:lpstr>
      <vt:lpstr>MÀ OBRA-LOGÍSTICA-GESTIÓ-DIETIS</vt:lpstr>
      <vt:lpstr>PROPOSTA MENÚ SETMANAL</vt:lpstr>
      <vt:lpstr>MERCABARNA - PREU HORTALISSES</vt:lpstr>
      <vt:lpstr>MERCABARNA - PREU FRUITES</vt:lpstr>
      <vt:lpstr>MERCABARNA - PREU PEIX FRESC</vt:lpstr>
      <vt:lpstr>MERCABARNA - PREU PEIX CONGELAT</vt:lpstr>
      <vt:lpstr>MERCABARNA - PREU CARN</vt:lpstr>
      <vt:lpstr>'MÀ OBRA-LOGÍSTICA-GESTIÓ-DIETIS'!Área_de_impresión</vt:lpstr>
      <vt:lpstr>'PROPOSTA MENÚ SETMANAL'!Área_de_impresión</vt:lpstr>
      <vt:lpstr>'RESUM COST UNITARI OPCIÓ 1'!Área_de_impresión</vt:lpstr>
      <vt:lpstr>'RESUM COST UNITARI OPCIÓ 2'!Área_de_impresión</vt:lpstr>
      <vt:lpstr>'RESUM COST UNITARI OPCIÓ 3'!Área_de_impresión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dc:creator>
  <cp:lastModifiedBy>Laura Serrano Ruiz</cp:lastModifiedBy>
  <cp:lastPrinted>2019-07-30T10:41:06Z</cp:lastPrinted>
  <dcterms:created xsi:type="dcterms:W3CDTF">2019-07-23T17:57:27Z</dcterms:created>
  <dcterms:modified xsi:type="dcterms:W3CDTF">2019-10-08T09:15:38Z</dcterms:modified>
</cp:coreProperties>
</file>