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4B55F635-5D4D-4274-823A-9D951711ECD6}" xr6:coauthVersionLast="47" xr6:coauthVersionMax="47" xr10:uidLastSave="{00000000-0000-0000-0000-000000000000}"/>
  <bookViews>
    <workbookView xWindow="-120" yWindow="-120" windowWidth="29040" windowHeight="15840" tabRatio="534" xr2:uid="{00000000-000D-0000-FFFF-FFFF00000000}"/>
  </bookViews>
  <sheets>
    <sheet name="Pliques" sheetId="7" r:id="rId1"/>
    <sheet name="LOT 1" sheetId="11" r:id="rId2"/>
    <sheet name="LOT 2" sheetId="8" r:id="rId3"/>
    <sheet name="LOT 3" sheetId="9" r:id="rId4"/>
    <sheet name="Resum" sheetId="12" r:id="rId5"/>
  </sheets>
  <definedNames>
    <definedName name="_xlnm._FilterDatabase" localSheetId="2" hidden="1">'LOT 2'!#REF!</definedName>
    <definedName name="_xlnm._FilterDatabase" localSheetId="4">Resum!$B$4:$I$4</definedName>
    <definedName name="_xlnm.Print_Area" localSheetId="1">'LOT 1'!$B$1:$Q$20</definedName>
    <definedName name="_xlnm.Print_Area" localSheetId="0">Pliques!$A$1:$O$14</definedName>
    <definedName name="_xlnm.Print_Area" localSheetId="4">Resum!$B$1:$M$10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9" l="1"/>
  <c r="J11" i="9"/>
  <c r="J12" i="9"/>
  <c r="J13" i="9"/>
  <c r="J9" i="9"/>
  <c r="J10" i="8"/>
  <c r="J11" i="8"/>
  <c r="J12" i="8"/>
  <c r="J13" i="8"/>
  <c r="J9" i="8"/>
  <c r="J10" i="11"/>
  <c r="J11" i="11"/>
  <c r="J12" i="11"/>
  <c r="J9" i="11"/>
  <c r="E20" i="9"/>
  <c r="E21" i="9" s="1"/>
  <c r="E20" i="8"/>
  <c r="E21" i="8" s="1"/>
  <c r="F12" i="11"/>
  <c r="K12" i="11" s="1"/>
  <c r="F11" i="11"/>
  <c r="K11" i="11" s="1"/>
  <c r="F10" i="11"/>
  <c r="K10" i="11" s="1"/>
  <c r="F9" i="11"/>
  <c r="K9" i="11" s="1"/>
  <c r="E19" i="11"/>
  <c r="E20" i="11" s="1"/>
  <c r="F9" i="8"/>
  <c r="K9" i="8" s="1"/>
  <c r="F10" i="9"/>
  <c r="K10" i="9" s="1"/>
  <c r="F11" i="9"/>
  <c r="K11" i="9" s="1"/>
  <c r="F12" i="9"/>
  <c r="K12" i="9" s="1"/>
  <c r="F13" i="9"/>
  <c r="K13" i="9" s="1"/>
  <c r="F9" i="9"/>
  <c r="K9" i="9" s="1"/>
  <c r="F11" i="8"/>
  <c r="F12" i="8"/>
  <c r="F13" i="8"/>
  <c r="F10" i="8"/>
  <c r="K10" i="8" s="1"/>
  <c r="C8" i="12"/>
  <c r="E14" i="9"/>
  <c r="E16" i="9" s="1"/>
  <c r="E13" i="11"/>
  <c r="E15" i="11" s="1"/>
  <c r="E17" i="11" s="1"/>
  <c r="E14" i="8"/>
  <c r="E16" i="8" s="1"/>
  <c r="E18" i="8" s="1"/>
  <c r="L6" i="12"/>
  <c r="L7" i="12"/>
  <c r="L5" i="12"/>
  <c r="E16" i="11" l="1"/>
  <c r="E18" i="9"/>
  <c r="E17" i="9"/>
  <c r="J6" i="12"/>
  <c r="K6" i="12" s="1"/>
  <c r="J7" i="12"/>
  <c r="K7" i="12" s="1"/>
  <c r="J5" i="12"/>
  <c r="K5" i="12" s="1"/>
  <c r="K8" i="12" l="1"/>
  <c r="H8" i="12"/>
  <c r="H9" i="12" l="1"/>
  <c r="H10" i="12" s="1"/>
  <c r="K11" i="8" l="1"/>
  <c r="K12" i="8"/>
  <c r="K13" i="8"/>
  <c r="E17" i="8" l="1"/>
</calcChain>
</file>

<file path=xl/sharedStrings.xml><?xml version="1.0" encoding="utf-8"?>
<sst xmlns="http://schemas.openxmlformats.org/spreadsheetml/2006/main" count="252" uniqueCount="144">
  <si>
    <t>Plica</t>
  </si>
  <si>
    <t>Entitat</t>
  </si>
  <si>
    <t>AEAT</t>
  </si>
  <si>
    <t>TSS</t>
  </si>
  <si>
    <t>Núm.</t>
  </si>
  <si>
    <t>email</t>
  </si>
  <si>
    <t>Responsable</t>
  </si>
  <si>
    <t>núm.</t>
  </si>
  <si>
    <t>DNI</t>
  </si>
  <si>
    <t>CIF</t>
  </si>
  <si>
    <t>Estar al corrent</t>
  </si>
  <si>
    <t>Empresa</t>
  </si>
  <si>
    <t xml:space="preserve"> Preu </t>
  </si>
  <si>
    <t>Puntuació</t>
  </si>
  <si>
    <t>mòbil</t>
  </si>
  <si>
    <t>fix</t>
  </si>
  <si>
    <t>Telèfon</t>
  </si>
  <si>
    <t>Autorització consulta</t>
  </si>
  <si>
    <t xml:space="preserve">PROPOSTA ECONÒMICA </t>
  </si>
  <si>
    <t>LOTS</t>
  </si>
  <si>
    <t>AEAT-TSS</t>
  </si>
  <si>
    <t>1a. Mitjana</t>
  </si>
  <si>
    <t>LOT</t>
  </si>
  <si>
    <t>presentacio</t>
  </si>
  <si>
    <t xml:space="preserve">Data </t>
  </si>
  <si>
    <t xml:space="preserve"> Entrada</t>
  </si>
  <si>
    <t>Registre</t>
  </si>
  <si>
    <t>Adreça</t>
  </si>
  <si>
    <t>CP i localitat</t>
  </si>
  <si>
    <t>Solvència tècnica</t>
  </si>
  <si>
    <t>Puntuació del preu</t>
  </si>
  <si>
    <t>Llindar (10% superior mitjana puntuació de preu)</t>
  </si>
  <si>
    <t>Clas.</t>
  </si>
  <si>
    <t>Empresa 1</t>
  </si>
  <si>
    <t>Empresa 2</t>
  </si>
  <si>
    <t>Empresa 3</t>
  </si>
  <si>
    <t>Import licitació</t>
  </si>
  <si>
    <t>Llindar (10% inferior mitjana puntuació de preu)</t>
  </si>
  <si>
    <t>2a. Mitjana</t>
  </si>
  <si>
    <t>Empresa 4</t>
  </si>
  <si>
    <t>IVA</t>
  </si>
  <si>
    <t>TOTAL</t>
  </si>
  <si>
    <t>TOTAL IVA inclòs</t>
  </si>
  <si>
    <t>Garantia</t>
  </si>
  <si>
    <t>Adjudicació lots</t>
  </si>
  <si>
    <t>RELI</t>
  </si>
  <si>
    <t>SISTEMAT SCP</t>
  </si>
  <si>
    <t>J60743739</t>
  </si>
  <si>
    <t>COMERCIAL CONTEL, S.A.</t>
  </si>
  <si>
    <t>2/12/2022</t>
  </si>
  <si>
    <t>A58026634</t>
  </si>
  <si>
    <t>OFFICAT S.L.</t>
  </si>
  <si>
    <t>30/11/2022</t>
  </si>
  <si>
    <t>B64053697</t>
  </si>
  <si>
    <t>Mobiliari pel CSAU</t>
  </si>
  <si>
    <t>Núm exp CPO 2022-398</t>
  </si>
  <si>
    <t>2. Cadires</t>
  </si>
  <si>
    <t>1. Mobles</t>
  </si>
  <si>
    <t>3. Cortinatges</t>
  </si>
  <si>
    <t>2022/4947</t>
  </si>
  <si>
    <t>2022/4954</t>
  </si>
  <si>
    <t>2022/5031</t>
  </si>
  <si>
    <t>Import adjudicació</t>
  </si>
  <si>
    <t>EXPERT LINE, S.L.</t>
  </si>
  <si>
    <t>SANSA PROTECCION SOLAR SL</t>
  </si>
  <si>
    <t>B61527669</t>
  </si>
  <si>
    <t>B17036476</t>
  </si>
  <si>
    <t>5/12/2022</t>
  </si>
  <si>
    <t>2022/5051</t>
  </si>
  <si>
    <t>2022/5060</t>
  </si>
  <si>
    <t>LOT 2: Cadires</t>
  </si>
  <si>
    <t>LOT 1: Mobles</t>
  </si>
  <si>
    <t>LOT 3: Cortinatges</t>
  </si>
  <si>
    <t>Criteris sotmesos a judici de valor</t>
  </si>
  <si>
    <t>25 punts</t>
  </si>
  <si>
    <t>60 punts</t>
  </si>
  <si>
    <t>Termini de garantia</t>
  </si>
  <si>
    <t>10 punts</t>
  </si>
  <si>
    <t>3 punts</t>
  </si>
  <si>
    <t>Criteris mediambientals</t>
  </si>
  <si>
    <t>2 punts</t>
  </si>
  <si>
    <t>INAD-HOC HABITAT, S.L.</t>
  </si>
  <si>
    <t>B66579392</t>
  </si>
  <si>
    <t>TEMO 2, S.L.</t>
  </si>
  <si>
    <t>B58125873</t>
  </si>
  <si>
    <t>7/12/2022</t>
  </si>
  <si>
    <t>MOBLES BRAFIM, S.L.</t>
  </si>
  <si>
    <t>B55680276</t>
  </si>
  <si>
    <t>2022/5076</t>
  </si>
  <si>
    <t>2022/5081</t>
  </si>
  <si>
    <t>2022/5082</t>
  </si>
  <si>
    <t>contel@contel.es</t>
  </si>
  <si>
    <t>albert@expertline.es</t>
  </si>
  <si>
    <t>Albert Panell Ubeda</t>
  </si>
  <si>
    <t>40351974S</t>
  </si>
  <si>
    <t>mario.rubio@inadhoc.com</t>
  </si>
  <si>
    <t>Francisco Garcia Piernas</t>
  </si>
  <si>
    <t>72532405L</t>
  </si>
  <si>
    <t>39664811-H</t>
  </si>
  <si>
    <t>moblesbrafim@moblesbrafim.com</t>
  </si>
  <si>
    <t>C. d'Avall, 25</t>
  </si>
  <si>
    <t>43812 BRÀFIM</t>
  </si>
  <si>
    <t>Josep Lluís López Sánchez</t>
  </si>
  <si>
    <t>33869707E</t>
  </si>
  <si>
    <t>JL.OFFICAT@OFFICAT.COM</t>
  </si>
  <si>
    <t>C. Sant Salvador, 3 local B</t>
  </si>
  <si>
    <t>08290 CERDANYOLA DEL VALLÈS</t>
  </si>
  <si>
    <t>Albert Sansa Alcantara</t>
  </si>
  <si>
    <t>43441832F</t>
  </si>
  <si>
    <t>info@tsansa.com</t>
  </si>
  <si>
    <t>C. Klein, 29</t>
  </si>
  <si>
    <t>08029 BARCELONA</t>
  </si>
  <si>
    <t>Josefina Casany Parramon</t>
  </si>
  <si>
    <t>33944217N</t>
  </si>
  <si>
    <t>sistemat@sistemat.cat</t>
  </si>
  <si>
    <t>Av. Bellmunt, 39</t>
  </si>
  <si>
    <t>08560 MANLLEU</t>
  </si>
  <si>
    <t>Joan Carles Pallarés Contel</t>
  </si>
  <si>
    <t>Sagrario Hernández Hernández</t>
  </si>
  <si>
    <t>37329515D</t>
  </si>
  <si>
    <t>C. Miquel Torelló Pagès</t>
  </si>
  <si>
    <t>08750 MOLINS DE REI</t>
  </si>
  <si>
    <t>C. Raset, 144</t>
  </si>
  <si>
    <t>17180 VILABLAREIX</t>
  </si>
  <si>
    <t>Ángel López Pons</t>
  </si>
  <si>
    <t>46063844L</t>
  </si>
  <si>
    <t>comercial@temo2.com</t>
  </si>
  <si>
    <t>C. València, 558, 3r. 2a.</t>
  </si>
  <si>
    <t>08026 BARCELONA</t>
  </si>
  <si>
    <t>C. Progrés, 7</t>
  </si>
  <si>
    <t>08110 MONTCADA I REIXAC</t>
  </si>
  <si>
    <t>Llindar (10% superor mitjana puntuació de preu)</t>
  </si>
  <si>
    <t>&lt; 5.366,48 €</t>
  </si>
  <si>
    <t>&lt; 4.858,41 €</t>
  </si>
  <si>
    <t>Punts</t>
  </si>
  <si>
    <t>98, 19</t>
  </si>
  <si>
    <t>Oferta desproporcionada</t>
  </si>
  <si>
    <t>&lt; 11.875,62 €</t>
  </si>
  <si>
    <t>Suma criteris objectius</t>
  </si>
  <si>
    <t>Si</t>
  </si>
  <si>
    <t>1-2-3</t>
  </si>
  <si>
    <t>1-2</t>
  </si>
  <si>
    <t>3</t>
  </si>
  <si>
    <t>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</si>
</sst>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 ;[Red]\-#,##0.00\ "/>
    <numFmt numFmtId="165" formatCode="0.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center"/>
    </xf>
    <xf numFmtId="0" fontId="5" fillId="0" borderId="0" xfId="1"/>
    <xf numFmtId="0" fontId="2" fillId="0" borderId="0" xfId="0" applyFont="1"/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3" fontId="2" fillId="0" borderId="0" xfId="0" applyNumberFormat="1" applyFont="1" applyAlignment="1">
      <alignment horizontal="center"/>
    </xf>
    <xf numFmtId="0" fontId="6" fillId="0" borderId="0" xfId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1" fillId="0" borderId="10" xfId="4" applyBorder="1" applyAlignment="1">
      <alignment vertical="center"/>
    </xf>
    <xf numFmtId="0" fontId="6" fillId="0" borderId="0" xfId="1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8" fontId="0" fillId="0" borderId="0" xfId="0" applyNumberFormat="1"/>
    <xf numFmtId="0" fontId="10" fillId="0" borderId="0" xfId="0" applyFont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8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2" borderId="14" xfId="0" applyFont="1" applyFill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/>
    </xf>
    <xf numFmtId="4" fontId="3" fillId="2" borderId="14" xfId="0" applyNumberFormat="1" applyFont="1" applyFill="1" applyBorder="1" applyAlignment="1">
      <alignment horizontal="center"/>
    </xf>
    <xf numFmtId="4" fontId="10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2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" fontId="2" fillId="0" borderId="13" xfId="0" applyNumberFormat="1" applyFont="1" applyBorder="1" applyAlignment="1">
      <alignment horizontal="left" vertical="center"/>
    </xf>
    <xf numFmtId="2" fontId="2" fillId="0" borderId="20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4" fontId="2" fillId="0" borderId="13" xfId="0" applyNumberFormat="1" applyFont="1" applyBorder="1"/>
    <xf numFmtId="4" fontId="2" fillId="0" borderId="5" xfId="0" applyNumberFormat="1" applyFont="1" applyBorder="1" applyAlignment="1">
      <alignment horizontal="right"/>
    </xf>
    <xf numFmtId="0" fontId="3" fillId="2" borderId="17" xfId="0" applyFont="1" applyFill="1" applyBorder="1" applyAlignment="1">
      <alignment horizontal="center"/>
    </xf>
    <xf numFmtId="49" fontId="2" fillId="0" borderId="1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4" fontId="5" fillId="0" borderId="5" xfId="0" applyNumberFormat="1" applyFont="1" applyBorder="1" applyAlignment="1">
      <alignment horizontal="right" vertical="center" wrapText="1"/>
    </xf>
    <xf numFmtId="0" fontId="14" fillId="0" borderId="0" xfId="0" applyFont="1"/>
    <xf numFmtId="4" fontId="2" fillId="3" borderId="13" xfId="0" applyNumberFormat="1" applyFont="1" applyFill="1" applyBorder="1"/>
    <xf numFmtId="1" fontId="2" fillId="0" borderId="5" xfId="0" applyNumberFormat="1" applyFont="1" applyBorder="1" applyAlignment="1">
      <alignment horizontal="left" vertical="center"/>
    </xf>
    <xf numFmtId="1" fontId="3" fillId="0" borderId="15" xfId="0" applyNumberFormat="1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1" fontId="2" fillId="0" borderId="15" xfId="0" applyNumberFormat="1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4" fontId="2" fillId="4" borderId="13" xfId="0" applyNumberFormat="1" applyFont="1" applyFill="1" applyBorder="1"/>
    <xf numFmtId="4" fontId="0" fillId="4" borderId="5" xfId="0" applyNumberFormat="1" applyFill="1" applyBorder="1" applyAlignment="1">
      <alignment horizontal="right"/>
    </xf>
    <xf numFmtId="4" fontId="2" fillId="5" borderId="13" xfId="0" applyNumberFormat="1" applyFont="1" applyFill="1" applyBorder="1"/>
    <xf numFmtId="4" fontId="2" fillId="5" borderId="5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left"/>
    </xf>
    <xf numFmtId="4" fontId="2" fillId="0" borderId="0" xfId="0" applyNumberFormat="1" applyFont="1"/>
    <xf numFmtId="4" fontId="0" fillId="3" borderId="5" xfId="0" applyNumberFormat="1" applyFill="1" applyBorder="1" applyAlignment="1">
      <alignment horizontal="right"/>
    </xf>
    <xf numFmtId="0" fontId="16" fillId="0" borderId="0" xfId="0" applyFont="1"/>
    <xf numFmtId="0" fontId="7" fillId="0" borderId="5" xfId="0" applyFont="1" applyBorder="1" applyAlignment="1">
      <alignment horizontal="left" vertical="center" wrapText="1"/>
    </xf>
    <xf numFmtId="2" fontId="0" fillId="0" borderId="5" xfId="0" applyNumberFormat="1" applyBorder="1" applyAlignment="1">
      <alignment horizontal="center" vertical="center"/>
    </xf>
    <xf numFmtId="44" fontId="0" fillId="0" borderId="0" xfId="0" applyNumberFormat="1"/>
    <xf numFmtId="9" fontId="0" fillId="0" borderId="0" xfId="0" applyNumberFormat="1"/>
    <xf numFmtId="44" fontId="0" fillId="0" borderId="23" xfId="0" applyNumberFormat="1" applyBorder="1"/>
    <xf numFmtId="8" fontId="5" fillId="0" borderId="5" xfId="5" applyNumberFormat="1" applyFont="1" applyBorder="1" applyAlignment="1">
      <alignment horizontal="right" vertical="center" wrapText="1"/>
    </xf>
    <xf numFmtId="8" fontId="7" fillId="0" borderId="5" xfId="5" applyNumberFormat="1" applyFont="1" applyFill="1" applyBorder="1" applyAlignment="1">
      <alignment horizontal="right" vertical="center" wrapText="1"/>
    </xf>
    <xf numFmtId="8" fontId="0" fillId="0" borderId="5" xfId="0" applyNumberFormat="1" applyBorder="1" applyAlignment="1">
      <alignment vertical="center"/>
    </xf>
    <xf numFmtId="1" fontId="2" fillId="0" borderId="22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5" xfId="0" quotePrefix="1" applyBorder="1" applyAlignment="1">
      <alignment vertical="center"/>
    </xf>
    <xf numFmtId="0" fontId="3" fillId="2" borderId="23" xfId="0" applyFont="1" applyFill="1" applyBorder="1" applyAlignment="1">
      <alignment horizontal="center"/>
    </xf>
    <xf numFmtId="1" fontId="2" fillId="0" borderId="20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 vertical="center"/>
    </xf>
    <xf numFmtId="4" fontId="0" fillId="0" borderId="5" xfId="0" applyNumberFormat="1" applyBorder="1"/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65" fontId="2" fillId="0" borderId="13" xfId="0" applyNumberFormat="1" applyFont="1" applyBorder="1" applyAlignment="1">
      <alignment horizontal="center" vertical="center"/>
    </xf>
    <xf numFmtId="44" fontId="18" fillId="0" borderId="0" xfId="5" applyFont="1" applyFill="1"/>
    <xf numFmtId="4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/>
    </xf>
    <xf numFmtId="1" fontId="2" fillId="0" borderId="13" xfId="0" applyNumberFormat="1" applyFont="1" applyBorder="1" applyAlignment="1">
      <alignment horizontal="center" vertical="center"/>
    </xf>
    <xf numFmtId="4" fontId="2" fillId="5" borderId="5" xfId="0" applyNumberFormat="1" applyFont="1" applyFill="1" applyBorder="1"/>
    <xf numFmtId="4" fontId="2" fillId="4" borderId="5" xfId="0" applyNumberFormat="1" applyFont="1" applyFill="1" applyBorder="1" applyAlignment="1">
      <alignment horizontal="right"/>
    </xf>
    <xf numFmtId="7" fontId="18" fillId="0" borderId="0" xfId="5" applyNumberFormat="1" applyFont="1" applyFill="1" applyAlignment="1">
      <alignment horizontal="right"/>
    </xf>
    <xf numFmtId="44" fontId="18" fillId="0" borderId="0" xfId="5" applyFont="1" applyFill="1" applyAlignment="1">
      <alignment horizontal="right"/>
    </xf>
    <xf numFmtId="4" fontId="5" fillId="0" borderId="20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2" fontId="2" fillId="0" borderId="13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4" fontId="0" fillId="0" borderId="0" xfId="0" applyNumberFormat="1" applyAlignment="1">
      <alignment horizontal="left"/>
    </xf>
    <xf numFmtId="0" fontId="13" fillId="0" borderId="0" xfId="0" applyFont="1" applyAlignment="1">
      <alignment horizontal="left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</cellXfs>
  <cellStyles count="6">
    <cellStyle name="Enllaç" xfId="4" builtinId="8"/>
    <cellStyle name="Euro 2" xfId="2" xr:uid="{00000000-0005-0000-0000-000002000000}"/>
    <cellStyle name="Moneda" xfId="5" builtinId="4"/>
    <cellStyle name="Normal" xfId="0" builtinId="0"/>
    <cellStyle name="Normal 3" xfId="1" xr:uid="{00000000-0005-0000-0000-000005000000}"/>
    <cellStyle name="Porcentaje 3" xfId="3" xr:uid="{00000000-0005-0000-0000-000007000000}"/>
  </cellStyles>
  <dxfs count="5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0000FF"/>
      <color rgb="FFCCFFCC"/>
      <color rgb="FFFFCCCC"/>
      <color rgb="FF3399FF"/>
      <color rgb="FF0066FF"/>
      <color rgb="FF33CC33"/>
      <color rgb="FF99FF99"/>
      <color rgb="FFFFCC00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oblesbrafim@moblesbrafim.com" TargetMode="External"/><Relationship Id="rId2" Type="http://schemas.openxmlformats.org/officeDocument/2006/relationships/hyperlink" Target="mailto:comercial@temo2.com" TargetMode="External"/><Relationship Id="rId1" Type="http://schemas.openxmlformats.org/officeDocument/2006/relationships/hyperlink" Target="mailto:albert@expertline.es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2"/>
  <sheetViews>
    <sheetView tabSelected="1" zoomScaleNormal="100" workbookViewId="0">
      <selection activeCell="M14" sqref="M14"/>
    </sheetView>
  </sheetViews>
  <sheetFormatPr defaultColWidth="11.42578125" defaultRowHeight="15" x14ac:dyDescent="0.25"/>
  <cols>
    <col min="1" max="1" width="5.7109375" customWidth="1"/>
    <col min="2" max="2" width="28.28515625" customWidth="1"/>
    <col min="3" max="3" width="13.140625" style="2" customWidth="1"/>
    <col min="4" max="4" width="12" style="2" customWidth="1"/>
    <col min="5" max="5" width="28.85546875" style="2" customWidth="1"/>
    <col min="6" max="6" width="13.85546875" style="2" customWidth="1"/>
    <col min="7" max="7" width="12.28515625" style="2" customWidth="1"/>
    <col min="8" max="8" width="12.42578125" style="2" customWidth="1"/>
    <col min="9" max="9" width="12" customWidth="1"/>
    <col min="10" max="10" width="32.7109375" customWidth="1"/>
    <col min="11" max="11" width="13" customWidth="1"/>
    <col min="12" max="12" width="12.42578125" customWidth="1"/>
    <col min="13" max="13" width="15" customWidth="1"/>
    <col min="14" max="14" width="7.7109375" customWidth="1"/>
    <col min="15" max="16" width="6.7109375" customWidth="1"/>
    <col min="17" max="17" width="24.85546875" customWidth="1"/>
    <col min="18" max="18" width="29.7109375" customWidth="1"/>
  </cols>
  <sheetData>
    <row r="1" spans="1:18" ht="18.75" x14ac:dyDescent="0.3">
      <c r="A1" s="119" t="s">
        <v>54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"/>
      <c r="M1" s="11"/>
    </row>
    <row r="2" spans="1:18" ht="18.75" x14ac:dyDescent="0.3">
      <c r="A2" s="41" t="s">
        <v>55</v>
      </c>
      <c r="B2" s="24"/>
      <c r="C2" s="42"/>
      <c r="D2" s="42"/>
      <c r="E2" s="12"/>
      <c r="F2" s="12"/>
      <c r="G2" s="12"/>
      <c r="H2" s="12"/>
      <c r="I2" s="11"/>
      <c r="J2" s="12"/>
      <c r="K2" s="12"/>
      <c r="L2" s="12"/>
      <c r="M2" s="12"/>
    </row>
    <row r="3" spans="1:18" ht="19.5" thickBot="1" x14ac:dyDescent="0.35">
      <c r="A3" s="24"/>
      <c r="B3" s="24"/>
      <c r="C3" s="42"/>
      <c r="D3" s="42"/>
      <c r="E3" s="12"/>
      <c r="F3" s="12"/>
      <c r="G3" s="12"/>
      <c r="H3" s="12"/>
      <c r="I3" s="11"/>
      <c r="J3" s="12"/>
      <c r="K3" s="12"/>
      <c r="L3" s="12"/>
      <c r="M3" s="12"/>
    </row>
    <row r="4" spans="1:18" x14ac:dyDescent="0.25">
      <c r="A4" s="14" t="s">
        <v>0</v>
      </c>
      <c r="B4" s="15"/>
      <c r="C4" s="48" t="s">
        <v>24</v>
      </c>
      <c r="D4" s="48" t="s">
        <v>26</v>
      </c>
      <c r="E4" s="27"/>
      <c r="F4" s="27"/>
      <c r="G4" s="27"/>
      <c r="H4" s="115" t="s">
        <v>16</v>
      </c>
      <c r="I4" s="116"/>
      <c r="J4" s="28"/>
      <c r="K4" s="114" t="s">
        <v>17</v>
      </c>
      <c r="L4" s="27"/>
      <c r="M4" s="27"/>
      <c r="N4" s="117" t="s">
        <v>10</v>
      </c>
      <c r="O4" s="118"/>
      <c r="P4" s="98"/>
      <c r="Q4" s="27"/>
      <c r="R4" s="28"/>
    </row>
    <row r="5" spans="1:18" ht="15.75" thickBot="1" x14ac:dyDescent="0.3">
      <c r="A5" s="34" t="s">
        <v>4</v>
      </c>
      <c r="B5" s="17" t="s">
        <v>1</v>
      </c>
      <c r="C5" s="17" t="s">
        <v>23</v>
      </c>
      <c r="D5" s="17" t="s">
        <v>25</v>
      </c>
      <c r="E5" s="17" t="s">
        <v>6</v>
      </c>
      <c r="F5" s="17" t="s">
        <v>8</v>
      </c>
      <c r="G5" s="17" t="s">
        <v>9</v>
      </c>
      <c r="H5" s="17" t="s">
        <v>14</v>
      </c>
      <c r="I5" s="17" t="s">
        <v>15</v>
      </c>
      <c r="J5" s="18" t="s">
        <v>5</v>
      </c>
      <c r="K5" s="17" t="s">
        <v>20</v>
      </c>
      <c r="L5" s="17" t="s">
        <v>19</v>
      </c>
      <c r="M5" s="17" t="s">
        <v>44</v>
      </c>
      <c r="N5" s="17" t="s">
        <v>2</v>
      </c>
      <c r="O5" s="18" t="s">
        <v>3</v>
      </c>
      <c r="P5" s="99" t="s">
        <v>45</v>
      </c>
      <c r="Q5" s="16" t="s">
        <v>27</v>
      </c>
      <c r="R5" s="100" t="s">
        <v>28</v>
      </c>
    </row>
    <row r="6" spans="1:18" s="33" customFormat="1" ht="20.25" customHeight="1" x14ac:dyDescent="0.25">
      <c r="A6" s="35">
        <v>1</v>
      </c>
      <c r="B6" s="43" t="s">
        <v>46</v>
      </c>
      <c r="C6" s="52">
        <v>44895</v>
      </c>
      <c r="D6" s="49" t="s">
        <v>59</v>
      </c>
      <c r="E6" s="81" t="s">
        <v>112</v>
      </c>
      <c r="F6" s="82" t="s">
        <v>113</v>
      </c>
      <c r="G6" s="53" t="s">
        <v>47</v>
      </c>
      <c r="H6" s="82">
        <v>609106863</v>
      </c>
      <c r="I6" s="84"/>
      <c r="J6" s="20" t="s">
        <v>114</v>
      </c>
      <c r="K6" s="13" t="s">
        <v>139</v>
      </c>
      <c r="L6" s="128" t="s">
        <v>140</v>
      </c>
      <c r="M6" s="13"/>
      <c r="N6" s="13"/>
      <c r="O6" s="13"/>
      <c r="P6" s="13"/>
      <c r="Q6" s="86" t="s">
        <v>115</v>
      </c>
      <c r="R6" s="86" t="s">
        <v>116</v>
      </c>
    </row>
    <row r="7" spans="1:18" s="33" customFormat="1" ht="20.25" customHeight="1" x14ac:dyDescent="0.25">
      <c r="A7" s="35">
        <v>2</v>
      </c>
      <c r="B7" s="43" t="s">
        <v>51</v>
      </c>
      <c r="C7" s="49" t="s">
        <v>52</v>
      </c>
      <c r="D7" s="49" t="s">
        <v>60</v>
      </c>
      <c r="E7" s="81" t="s">
        <v>102</v>
      </c>
      <c r="F7" s="82" t="s">
        <v>103</v>
      </c>
      <c r="G7" s="53" t="s">
        <v>53</v>
      </c>
      <c r="H7" s="82">
        <v>618348648</v>
      </c>
      <c r="I7" s="85"/>
      <c r="J7" s="20" t="s">
        <v>104</v>
      </c>
      <c r="K7" s="13" t="s">
        <v>139</v>
      </c>
      <c r="L7" s="13">
        <v>3</v>
      </c>
      <c r="M7" s="13">
        <v>3</v>
      </c>
      <c r="N7" s="13"/>
      <c r="O7" s="13"/>
      <c r="P7" s="13"/>
      <c r="Q7" s="54" t="s">
        <v>105</v>
      </c>
      <c r="R7" s="54" t="s">
        <v>106</v>
      </c>
    </row>
    <row r="8" spans="1:18" s="33" customFormat="1" ht="20.25" customHeight="1" x14ac:dyDescent="0.25">
      <c r="A8" s="35">
        <v>3</v>
      </c>
      <c r="B8" s="43" t="s">
        <v>48</v>
      </c>
      <c r="C8" s="49" t="s">
        <v>49</v>
      </c>
      <c r="D8" s="49" t="s">
        <v>61</v>
      </c>
      <c r="E8" s="43" t="s">
        <v>117</v>
      </c>
      <c r="F8" s="82" t="s">
        <v>119</v>
      </c>
      <c r="G8" s="53" t="s">
        <v>50</v>
      </c>
      <c r="H8" s="82"/>
      <c r="I8" s="85">
        <v>936689200</v>
      </c>
      <c r="J8" s="20" t="s">
        <v>91</v>
      </c>
      <c r="K8" s="13" t="s">
        <v>139</v>
      </c>
      <c r="L8" s="128" t="s">
        <v>141</v>
      </c>
      <c r="M8" s="13">
        <v>1</v>
      </c>
      <c r="N8" s="13"/>
      <c r="O8" s="13"/>
      <c r="P8" s="13"/>
      <c r="Q8" s="54" t="s">
        <v>120</v>
      </c>
      <c r="R8" s="54" t="s">
        <v>121</v>
      </c>
    </row>
    <row r="9" spans="1:18" s="33" customFormat="1" ht="20.25" customHeight="1" x14ac:dyDescent="0.25">
      <c r="A9" s="35">
        <v>4</v>
      </c>
      <c r="B9" s="43" t="s">
        <v>64</v>
      </c>
      <c r="C9" s="49" t="s">
        <v>67</v>
      </c>
      <c r="D9" s="49" t="s">
        <v>68</v>
      </c>
      <c r="E9" s="83" t="s">
        <v>107</v>
      </c>
      <c r="F9" s="82" t="s">
        <v>108</v>
      </c>
      <c r="G9" s="53" t="s">
        <v>65</v>
      </c>
      <c r="H9" s="82">
        <v>637408555</v>
      </c>
      <c r="I9" s="85"/>
      <c r="J9" s="20" t="s">
        <v>109</v>
      </c>
      <c r="K9" s="13"/>
      <c r="L9" s="128" t="s">
        <v>142</v>
      </c>
      <c r="M9" s="13"/>
      <c r="N9" s="13"/>
      <c r="O9" s="13"/>
      <c r="P9" s="13"/>
      <c r="Q9" s="54" t="s">
        <v>110</v>
      </c>
      <c r="R9" s="87" t="s">
        <v>111</v>
      </c>
    </row>
    <row r="10" spans="1:18" s="33" customFormat="1" ht="20.25" customHeight="1" x14ac:dyDescent="0.25">
      <c r="A10" s="35">
        <v>5</v>
      </c>
      <c r="B10" s="43" t="s">
        <v>63</v>
      </c>
      <c r="C10" s="49" t="s">
        <v>67</v>
      </c>
      <c r="D10" s="49" t="s">
        <v>69</v>
      </c>
      <c r="E10" s="54" t="s">
        <v>93</v>
      </c>
      <c r="F10" s="82" t="s">
        <v>94</v>
      </c>
      <c r="G10" s="53" t="s">
        <v>66</v>
      </c>
      <c r="H10" s="82">
        <v>696490219</v>
      </c>
      <c r="I10" s="85"/>
      <c r="J10" s="20" t="s">
        <v>92</v>
      </c>
      <c r="K10" s="13" t="s">
        <v>139</v>
      </c>
      <c r="L10" s="128" t="s">
        <v>140</v>
      </c>
      <c r="M10" s="13">
        <v>2</v>
      </c>
      <c r="N10" s="13"/>
      <c r="O10" s="13"/>
      <c r="P10" s="13"/>
      <c r="Q10" s="54" t="s">
        <v>122</v>
      </c>
      <c r="R10" s="54" t="s">
        <v>123</v>
      </c>
    </row>
    <row r="11" spans="1:18" s="33" customFormat="1" ht="20.25" customHeight="1" x14ac:dyDescent="0.25">
      <c r="A11" s="35">
        <v>6</v>
      </c>
      <c r="B11" s="43" t="s">
        <v>81</v>
      </c>
      <c r="C11" s="49" t="s">
        <v>85</v>
      </c>
      <c r="D11" s="49" t="s">
        <v>88</v>
      </c>
      <c r="E11" s="54" t="s">
        <v>96</v>
      </c>
      <c r="F11" s="82" t="s">
        <v>97</v>
      </c>
      <c r="G11" s="53" t="s">
        <v>82</v>
      </c>
      <c r="H11" s="82">
        <v>696489257</v>
      </c>
      <c r="I11" s="85">
        <v>934864670</v>
      </c>
      <c r="J11" s="20" t="s">
        <v>95</v>
      </c>
      <c r="K11" s="13" t="s">
        <v>139</v>
      </c>
      <c r="L11" s="128" t="s">
        <v>143</v>
      </c>
      <c r="M11" s="13"/>
      <c r="N11" s="13"/>
      <c r="O11" s="13"/>
      <c r="P11" s="13"/>
      <c r="Q11" s="54" t="s">
        <v>129</v>
      </c>
      <c r="R11" s="54" t="s">
        <v>130</v>
      </c>
    </row>
    <row r="12" spans="1:18" s="33" customFormat="1" ht="20.25" customHeight="1" x14ac:dyDescent="0.25">
      <c r="A12" s="35">
        <v>7</v>
      </c>
      <c r="B12" s="43" t="s">
        <v>83</v>
      </c>
      <c r="C12" s="49" t="s">
        <v>85</v>
      </c>
      <c r="D12" s="49" t="s">
        <v>89</v>
      </c>
      <c r="E12" s="54" t="s">
        <v>124</v>
      </c>
      <c r="F12" s="82" t="s">
        <v>125</v>
      </c>
      <c r="G12" s="53" t="s">
        <v>84</v>
      </c>
      <c r="H12" s="82">
        <v>653190030</v>
      </c>
      <c r="I12" s="85">
        <v>932450305</v>
      </c>
      <c r="J12" s="20" t="s">
        <v>126</v>
      </c>
      <c r="K12" s="13" t="s">
        <v>139</v>
      </c>
      <c r="L12" s="128" t="s">
        <v>142</v>
      </c>
      <c r="M12" s="13"/>
      <c r="N12" s="13"/>
      <c r="O12" s="13"/>
      <c r="P12" s="13"/>
      <c r="Q12" s="54" t="s">
        <v>127</v>
      </c>
      <c r="R12" s="54" t="s">
        <v>128</v>
      </c>
    </row>
    <row r="13" spans="1:18" s="33" customFormat="1" ht="20.25" customHeight="1" x14ac:dyDescent="0.25">
      <c r="A13" s="35">
        <v>8</v>
      </c>
      <c r="B13" s="43" t="s">
        <v>86</v>
      </c>
      <c r="C13" s="49" t="s">
        <v>85</v>
      </c>
      <c r="D13" s="49" t="s">
        <v>90</v>
      </c>
      <c r="E13" s="54" t="s">
        <v>118</v>
      </c>
      <c r="F13" s="82" t="s">
        <v>98</v>
      </c>
      <c r="G13" s="53" t="s">
        <v>87</v>
      </c>
      <c r="H13" s="82">
        <v>670436598</v>
      </c>
      <c r="I13" s="85"/>
      <c r="J13" s="20" t="s">
        <v>99</v>
      </c>
      <c r="K13" s="13" t="s">
        <v>139</v>
      </c>
      <c r="L13" s="128" t="s">
        <v>141</v>
      </c>
      <c r="M13" s="13"/>
      <c r="N13" s="13"/>
      <c r="O13" s="13"/>
      <c r="P13" s="13"/>
      <c r="Q13" s="54" t="s">
        <v>100</v>
      </c>
      <c r="R13" s="54" t="s">
        <v>101</v>
      </c>
    </row>
    <row r="14" spans="1:18" ht="18.75" x14ac:dyDescent="0.3">
      <c r="A14" s="4"/>
      <c r="B14" s="11"/>
      <c r="C14" s="12"/>
      <c r="D14" s="12"/>
      <c r="E14" s="12"/>
      <c r="F14" s="12"/>
      <c r="G14" s="12"/>
      <c r="H14" s="12"/>
      <c r="I14" s="11"/>
      <c r="J14" s="12"/>
      <c r="K14" s="12"/>
      <c r="L14" s="12"/>
      <c r="M14" s="12"/>
    </row>
    <row r="15" spans="1:18" x14ac:dyDescent="0.25">
      <c r="J15" s="2"/>
    </row>
    <row r="16" spans="1:18" x14ac:dyDescent="0.25">
      <c r="I16" s="23"/>
      <c r="J16" s="2"/>
    </row>
    <row r="20" spans="2:4" x14ac:dyDescent="0.25">
      <c r="B20" s="6"/>
      <c r="C20" s="50"/>
      <c r="D20" s="50"/>
    </row>
    <row r="21" spans="2:4" x14ac:dyDescent="0.25">
      <c r="B21" s="7"/>
      <c r="C21" s="51"/>
      <c r="D21" s="51"/>
    </row>
    <row r="22" spans="2:4" x14ac:dyDescent="0.25">
      <c r="B22" s="8"/>
      <c r="C22" s="51"/>
      <c r="D22" s="51"/>
    </row>
  </sheetData>
  <mergeCells count="3">
    <mergeCell ref="H4:I4"/>
    <mergeCell ref="N4:O4"/>
    <mergeCell ref="A1:K1"/>
  </mergeCells>
  <hyperlinks>
    <hyperlink ref="J10" r:id="rId1" xr:uid="{5C901E24-1FC7-4AA1-AC90-2DE102D9F869}"/>
    <hyperlink ref="J12" r:id="rId2" xr:uid="{6A8A02DE-94B9-413A-A41A-38D6AB447C79}"/>
    <hyperlink ref="J13" r:id="rId3" xr:uid="{0ED93F2A-1132-4AAF-A3A3-9E32A40E5E0E}"/>
  </hyperlinks>
  <pageMargins left="0.78740157480314965" right="0.19685039370078741" top="0.98425196850393704" bottom="0.98425196850393704" header="0.51181102362204722" footer="0.51181102362204722"/>
  <pageSetup paperSize="8" scale="90" fitToHeight="0" orientation="landscape" verticalDpi="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29"/>
  <sheetViews>
    <sheetView topLeftCell="C1" zoomScale="84" zoomScaleNormal="84" workbookViewId="0">
      <selection activeCell="J6" sqref="J6:J8"/>
    </sheetView>
  </sheetViews>
  <sheetFormatPr defaultColWidth="11.42578125" defaultRowHeight="15" x14ac:dyDescent="0.25"/>
  <cols>
    <col min="1" max="1" width="7.28515625" customWidth="1"/>
    <col min="2" max="2" width="5.7109375" customWidth="1"/>
    <col min="3" max="3" width="47.5703125" customWidth="1"/>
    <col min="4" max="4" width="18.85546875" customWidth="1"/>
    <col min="5" max="5" width="13.42578125" style="39" customWidth="1"/>
    <col min="6" max="6" width="13.5703125" style="39" customWidth="1"/>
    <col min="7" max="8" width="13.85546875" style="2" customWidth="1"/>
    <col min="9" max="10" width="15.7109375" style="2" customWidth="1"/>
    <col min="11" max="11" width="15.28515625" style="2" customWidth="1"/>
    <col min="12" max="12" width="9.42578125" customWidth="1"/>
    <col min="13" max="13" width="17.5703125" customWidth="1"/>
    <col min="14" max="14" width="14.85546875" customWidth="1"/>
    <col min="15" max="15" width="13.7109375" customWidth="1"/>
    <col min="16" max="16" width="7.7109375" customWidth="1"/>
    <col min="17" max="17" width="6.7109375" customWidth="1"/>
  </cols>
  <sheetData>
    <row r="1" spans="2:15" ht="18.75" x14ac:dyDescent="0.3">
      <c r="B1" s="119" t="s">
        <v>54</v>
      </c>
      <c r="C1" s="119"/>
      <c r="D1" s="119"/>
      <c r="E1" s="119"/>
      <c r="F1" s="119"/>
      <c r="G1" s="119"/>
      <c r="H1" s="119"/>
      <c r="I1" s="119"/>
      <c r="J1" s="119"/>
      <c r="K1" s="119"/>
      <c r="L1" s="11"/>
      <c r="M1" s="11"/>
      <c r="O1" s="11"/>
    </row>
    <row r="2" spans="2:15" ht="18.75" x14ac:dyDescent="0.3">
      <c r="B2" s="121" t="s">
        <v>55</v>
      </c>
      <c r="C2" s="121"/>
      <c r="D2" s="41"/>
      <c r="E2" s="38"/>
      <c r="F2" s="38"/>
      <c r="G2" s="42"/>
      <c r="H2" s="42"/>
      <c r="I2" s="42"/>
      <c r="J2" s="42"/>
      <c r="K2" s="42"/>
      <c r="L2" s="12"/>
      <c r="M2" s="12"/>
      <c r="O2" s="12"/>
    </row>
    <row r="3" spans="2:15" ht="18.75" x14ac:dyDescent="0.3">
      <c r="B3" s="121" t="s">
        <v>71</v>
      </c>
      <c r="C3" s="121"/>
      <c r="D3" s="41"/>
      <c r="E3" s="38"/>
      <c r="F3" s="38"/>
      <c r="G3" s="42"/>
      <c r="H3" s="42"/>
      <c r="I3" s="42"/>
      <c r="J3" s="42"/>
      <c r="K3" s="42"/>
      <c r="L3" s="12"/>
      <c r="M3" s="12"/>
      <c r="O3" s="12"/>
    </row>
    <row r="4" spans="2:15" ht="18.75" x14ac:dyDescent="0.3">
      <c r="B4" s="24"/>
      <c r="C4" s="24"/>
      <c r="D4" s="24"/>
      <c r="E4" s="38"/>
      <c r="F4" s="38"/>
      <c r="G4" s="12"/>
      <c r="H4" s="12"/>
      <c r="I4" s="12"/>
      <c r="J4" s="12"/>
      <c r="K4" s="12"/>
      <c r="L4" s="12"/>
      <c r="M4" s="12"/>
      <c r="O4" s="12"/>
    </row>
    <row r="5" spans="2:15" ht="15.75" thickBot="1" x14ac:dyDescent="0.3">
      <c r="B5" s="10" t="s">
        <v>18</v>
      </c>
      <c r="G5" s="21"/>
      <c r="H5" s="21"/>
      <c r="I5" s="21"/>
      <c r="J5" s="21"/>
      <c r="K5" s="21"/>
    </row>
    <row r="6" spans="2:15" ht="30" customHeight="1" x14ac:dyDescent="0.25">
      <c r="B6" s="19" t="s">
        <v>0</v>
      </c>
      <c r="C6" s="25" t="s">
        <v>11</v>
      </c>
      <c r="D6" s="122" t="s">
        <v>73</v>
      </c>
      <c r="E6" s="36" t="s">
        <v>12</v>
      </c>
      <c r="F6" s="122" t="s">
        <v>30</v>
      </c>
      <c r="G6" s="122" t="s">
        <v>76</v>
      </c>
      <c r="H6" s="122" t="s">
        <v>29</v>
      </c>
      <c r="I6" s="122" t="s">
        <v>79</v>
      </c>
      <c r="J6" s="125" t="s">
        <v>138</v>
      </c>
      <c r="K6" s="122" t="s">
        <v>13</v>
      </c>
    </row>
    <row r="7" spans="2:15" s="1" customFormat="1" x14ac:dyDescent="0.25">
      <c r="B7" s="22" t="s">
        <v>7</v>
      </c>
      <c r="C7" s="26"/>
      <c r="D7" s="123"/>
      <c r="E7" s="37">
        <v>18085</v>
      </c>
      <c r="F7" s="123"/>
      <c r="G7" s="123"/>
      <c r="H7" s="123"/>
      <c r="I7" s="123"/>
      <c r="J7" s="126"/>
      <c r="K7" s="124"/>
    </row>
    <row r="8" spans="2:15" s="1" customFormat="1" x14ac:dyDescent="0.25">
      <c r="B8" s="31"/>
      <c r="C8" s="30"/>
      <c r="D8" s="95" t="s">
        <v>74</v>
      </c>
      <c r="E8" s="37"/>
      <c r="F8" s="95" t="s">
        <v>75</v>
      </c>
      <c r="G8" s="95" t="s">
        <v>77</v>
      </c>
      <c r="H8" s="88" t="s">
        <v>78</v>
      </c>
      <c r="I8" s="112" t="s">
        <v>80</v>
      </c>
      <c r="J8" s="127"/>
      <c r="K8" s="123"/>
    </row>
    <row r="9" spans="2:15" s="32" customFormat="1" ht="24" customHeight="1" x14ac:dyDescent="0.25">
      <c r="B9" s="35">
        <v>1</v>
      </c>
      <c r="C9" s="43" t="s">
        <v>46</v>
      </c>
      <c r="D9" s="113">
        <v>9.75</v>
      </c>
      <c r="E9" s="55">
        <v>17717</v>
      </c>
      <c r="F9" s="111">
        <f>$E$10/E9*60</f>
        <v>43.542924874414403</v>
      </c>
      <c r="G9" s="89">
        <v>0</v>
      </c>
      <c r="H9" s="89">
        <v>0</v>
      </c>
      <c r="I9" s="89">
        <v>0</v>
      </c>
      <c r="J9" s="44">
        <f>SUM(F9:I9)</f>
        <v>43.542924874414403</v>
      </c>
      <c r="K9" s="96">
        <f>D9+F9+G9+H9+I9</f>
        <v>53.292924874414403</v>
      </c>
      <c r="L9" s="1"/>
      <c r="M9" s="1"/>
    </row>
    <row r="10" spans="2:15" s="32" customFormat="1" ht="24" customHeight="1" x14ac:dyDescent="0.25">
      <c r="B10" s="35">
        <v>3</v>
      </c>
      <c r="C10" s="43" t="s">
        <v>48</v>
      </c>
      <c r="D10" s="113">
        <v>25</v>
      </c>
      <c r="E10" s="55">
        <v>12857.5</v>
      </c>
      <c r="F10" s="111">
        <f t="shared" ref="F10:F12" si="0">$E$10/E10*60</f>
        <v>60</v>
      </c>
      <c r="G10" s="89">
        <v>10</v>
      </c>
      <c r="H10" s="89">
        <v>3</v>
      </c>
      <c r="I10" s="89">
        <v>2</v>
      </c>
      <c r="J10" s="44">
        <f t="shared" ref="J10:J12" si="1">SUM(F10:I10)</f>
        <v>75</v>
      </c>
      <c r="K10" s="96">
        <f t="shared" ref="K10:K12" si="2">D10+F10+G10+H10+I10</f>
        <v>100</v>
      </c>
      <c r="L10" s="1"/>
      <c r="M10" s="1"/>
    </row>
    <row r="11" spans="2:15" s="32" customFormat="1" ht="21" customHeight="1" x14ac:dyDescent="0.25">
      <c r="B11" s="35">
        <v>5</v>
      </c>
      <c r="C11" s="43" t="s">
        <v>63</v>
      </c>
      <c r="D11" s="113">
        <v>25</v>
      </c>
      <c r="E11" s="55">
        <v>13470</v>
      </c>
      <c r="F11" s="111">
        <f t="shared" si="0"/>
        <v>57.271714922048993</v>
      </c>
      <c r="G11" s="89">
        <v>10</v>
      </c>
      <c r="H11" s="89">
        <v>3</v>
      </c>
      <c r="I11" s="89">
        <v>2</v>
      </c>
      <c r="J11" s="44">
        <f t="shared" si="1"/>
        <v>72.271714922049</v>
      </c>
      <c r="K11" s="96">
        <f t="shared" si="2"/>
        <v>97.271714922049</v>
      </c>
    </row>
    <row r="12" spans="2:15" s="32" customFormat="1" ht="24" customHeight="1" x14ac:dyDescent="0.25">
      <c r="B12" s="35">
        <v>8</v>
      </c>
      <c r="C12" s="43" t="s">
        <v>86</v>
      </c>
      <c r="D12" s="113">
        <v>25</v>
      </c>
      <c r="E12" s="55">
        <v>13257.89</v>
      </c>
      <c r="F12" s="111">
        <f t="shared" si="0"/>
        <v>58.187992206904724</v>
      </c>
      <c r="G12" s="89">
        <v>10</v>
      </c>
      <c r="H12" s="89">
        <v>3</v>
      </c>
      <c r="I12" s="89">
        <v>2</v>
      </c>
      <c r="J12" s="44">
        <f t="shared" si="1"/>
        <v>73.187992206904724</v>
      </c>
      <c r="K12" s="96">
        <f t="shared" si="2"/>
        <v>98.187992206904724</v>
      </c>
    </row>
    <row r="13" spans="2:15" s="5" customFormat="1" ht="16.5" customHeight="1" x14ac:dyDescent="0.25">
      <c r="B13"/>
      <c r="C13" s="3"/>
      <c r="D13" s="3"/>
      <c r="E13" s="47">
        <f>SUM(E9:E12)</f>
        <v>57302.39</v>
      </c>
      <c r="F13" s="40"/>
      <c r="G13" s="9"/>
      <c r="H13" s="9"/>
      <c r="I13" s="9"/>
      <c r="J13" s="9"/>
      <c r="K13" s="9"/>
    </row>
    <row r="15" spans="2:15" ht="14.45" customHeight="1" x14ac:dyDescent="0.25">
      <c r="C15" s="46" t="s">
        <v>21</v>
      </c>
      <c r="D15" s="46"/>
      <c r="E15" s="47">
        <f>E13/4</f>
        <v>14325.5975</v>
      </c>
      <c r="F15" s="2"/>
    </row>
    <row r="16" spans="2:15" x14ac:dyDescent="0.25">
      <c r="C16" s="64" t="s">
        <v>31</v>
      </c>
      <c r="D16" s="64"/>
      <c r="E16" s="65">
        <f>E15*1.1</f>
        <v>15758.15725</v>
      </c>
      <c r="F16" s="2"/>
      <c r="G16" s="120"/>
      <c r="H16" s="120"/>
      <c r="I16" s="120"/>
      <c r="J16" s="68"/>
    </row>
    <row r="17" spans="2:11" x14ac:dyDescent="0.25">
      <c r="C17" s="66" t="s">
        <v>37</v>
      </c>
      <c r="D17" s="66"/>
      <c r="E17" s="67">
        <f>E15*0.9</f>
        <v>12893.03775</v>
      </c>
      <c r="F17" s="2"/>
      <c r="G17" s="68"/>
      <c r="H17" s="68"/>
      <c r="I17" s="68"/>
      <c r="J17" s="68"/>
      <c r="K17"/>
    </row>
    <row r="18" spans="2:11" x14ac:dyDescent="0.25">
      <c r="C18" s="69"/>
      <c r="D18" s="69"/>
      <c r="F18" s="2"/>
      <c r="G18" s="68"/>
      <c r="H18" s="68"/>
      <c r="I18" s="68"/>
      <c r="J18" s="68"/>
      <c r="K18"/>
    </row>
    <row r="19" spans="2:11" x14ac:dyDescent="0.25">
      <c r="C19" s="46" t="s">
        <v>38</v>
      </c>
      <c r="D19" s="46"/>
      <c r="E19" s="47">
        <f>(E10+E11+E12)/3</f>
        <v>13195.13</v>
      </c>
      <c r="F19" s="2"/>
      <c r="G19" s="68"/>
      <c r="H19" s="68"/>
      <c r="I19" s="68"/>
      <c r="J19" s="68"/>
      <c r="K19"/>
    </row>
    <row r="20" spans="2:11" x14ac:dyDescent="0.25">
      <c r="C20" s="57" t="s">
        <v>37</v>
      </c>
      <c r="D20" s="57"/>
      <c r="E20" s="70">
        <f>E19*0.9</f>
        <v>11875.617</v>
      </c>
      <c r="F20" s="2"/>
      <c r="G20" s="68"/>
      <c r="H20" s="68"/>
      <c r="I20" s="68"/>
      <c r="J20" s="68"/>
      <c r="K20"/>
    </row>
    <row r="21" spans="2:11" x14ac:dyDescent="0.25">
      <c r="C21" s="2"/>
      <c r="D21" s="2"/>
      <c r="E21" s="2"/>
      <c r="F21" s="29"/>
      <c r="K21"/>
    </row>
    <row r="22" spans="2:11" x14ac:dyDescent="0.25">
      <c r="C22" s="56" t="s">
        <v>136</v>
      </c>
      <c r="D22" s="56"/>
      <c r="E22" s="103" t="s">
        <v>137</v>
      </c>
      <c r="F22" s="71"/>
      <c r="K22"/>
    </row>
    <row r="23" spans="2:11" ht="15.75" thickBot="1" x14ac:dyDescent="0.3">
      <c r="K23"/>
    </row>
    <row r="24" spans="2:11" x14ac:dyDescent="0.25">
      <c r="B24" s="36" t="s">
        <v>32</v>
      </c>
      <c r="C24" s="25" t="s">
        <v>11</v>
      </c>
      <c r="D24" s="94"/>
      <c r="E24" s="36" t="s">
        <v>12</v>
      </c>
      <c r="F24" s="36" t="s">
        <v>134</v>
      </c>
      <c r="K24"/>
    </row>
    <row r="25" spans="2:11" x14ac:dyDescent="0.25">
      <c r="B25" s="101">
        <v>1</v>
      </c>
      <c r="C25" s="43" t="s">
        <v>48</v>
      </c>
      <c r="D25" s="59"/>
      <c r="E25" s="55">
        <v>12857.5</v>
      </c>
      <c r="F25" s="105">
        <v>100</v>
      </c>
      <c r="K25"/>
    </row>
    <row r="26" spans="2:11" x14ac:dyDescent="0.25">
      <c r="B26" s="101">
        <v>2</v>
      </c>
      <c r="C26" s="43" t="s">
        <v>86</v>
      </c>
      <c r="D26" s="60"/>
      <c r="E26" s="55">
        <v>13257.89</v>
      </c>
      <c r="F26" s="105" t="s">
        <v>135</v>
      </c>
      <c r="K26"/>
    </row>
    <row r="27" spans="2:11" x14ac:dyDescent="0.25">
      <c r="B27" s="101">
        <v>3</v>
      </c>
      <c r="C27" s="43" t="s">
        <v>63</v>
      </c>
      <c r="D27" s="61"/>
      <c r="E27" s="55">
        <v>13470</v>
      </c>
      <c r="F27" s="105">
        <v>97.27</v>
      </c>
      <c r="K27"/>
    </row>
    <row r="28" spans="2:11" ht="15.75" customHeight="1" x14ac:dyDescent="0.25">
      <c r="B28" s="101">
        <v>4</v>
      </c>
      <c r="C28" s="43" t="s">
        <v>46</v>
      </c>
      <c r="D28" s="61"/>
      <c r="E28" s="55">
        <v>17717</v>
      </c>
      <c r="F28" s="105">
        <v>53.29</v>
      </c>
      <c r="K28"/>
    </row>
    <row r="29" spans="2:11" x14ac:dyDescent="0.25">
      <c r="K29"/>
    </row>
  </sheetData>
  <mergeCells count="11">
    <mergeCell ref="B1:K1"/>
    <mergeCell ref="G6:G7"/>
    <mergeCell ref="H6:H7"/>
    <mergeCell ref="I6:I7"/>
    <mergeCell ref="K6:K8"/>
    <mergeCell ref="J6:J8"/>
    <mergeCell ref="G16:I16"/>
    <mergeCell ref="B2:C2"/>
    <mergeCell ref="B3:C3"/>
    <mergeCell ref="D6:D7"/>
    <mergeCell ref="F6:F7"/>
  </mergeCells>
  <conditionalFormatting sqref="F9:F12">
    <cfRule type="cellIs" dxfId="57" priority="12" operator="lessThan">
      <formula>$F$18</formula>
    </cfRule>
    <cfRule type="cellIs" dxfId="56" priority="13" operator="greaterThan">
      <formula>#REF!</formula>
    </cfRule>
  </conditionalFormatting>
  <conditionalFormatting sqref="E26 E11:E12">
    <cfRule type="cellIs" dxfId="55" priority="8" operator="lessThan">
      <formula>$E$20</formula>
    </cfRule>
    <cfRule type="cellIs" dxfId="54" priority="9" operator="lessThan">
      <formula>#REF!</formula>
    </cfRule>
    <cfRule type="cellIs" dxfId="53" priority="10" operator="greaterThan">
      <formula>#REF!</formula>
    </cfRule>
    <cfRule type="cellIs" dxfId="52" priority="11" operator="greaterThan">
      <formula>$E$7</formula>
    </cfRule>
  </conditionalFormatting>
  <conditionalFormatting sqref="E27:E28">
    <cfRule type="cellIs" dxfId="51" priority="4" operator="lessThan">
      <formula>$E$20</formula>
    </cfRule>
    <cfRule type="cellIs" dxfId="50" priority="5" operator="lessThan">
      <formula>#REF!</formula>
    </cfRule>
    <cfRule type="cellIs" dxfId="49" priority="6" operator="greaterThan">
      <formula>#REF!</formula>
    </cfRule>
    <cfRule type="cellIs" dxfId="48" priority="7" operator="greaterThan">
      <formula>$E$7</formula>
    </cfRule>
  </conditionalFormatting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31"/>
  <sheetViews>
    <sheetView topLeftCell="C1" zoomScale="80" zoomScaleNormal="80" workbookViewId="0">
      <selection activeCell="J6" sqref="J6:J8"/>
    </sheetView>
  </sheetViews>
  <sheetFormatPr defaultColWidth="11.42578125" defaultRowHeight="15" x14ac:dyDescent="0.25"/>
  <cols>
    <col min="1" max="1" width="5" customWidth="1"/>
    <col min="2" max="2" width="5.7109375" customWidth="1"/>
    <col min="3" max="3" width="50.5703125" customWidth="1"/>
    <col min="4" max="4" width="19.28515625" customWidth="1"/>
    <col min="5" max="5" width="16.42578125" style="39" customWidth="1"/>
    <col min="6" max="6" width="13.5703125" style="39" customWidth="1"/>
    <col min="7" max="8" width="13.85546875" style="2" customWidth="1"/>
    <col min="9" max="10" width="15.7109375" style="2" customWidth="1"/>
    <col min="11" max="11" width="15.28515625" style="2" customWidth="1"/>
    <col min="12" max="12" width="9.42578125" customWidth="1"/>
    <col min="13" max="13" width="17.5703125" customWidth="1"/>
    <col min="14" max="14" width="14.85546875" customWidth="1"/>
    <col min="15" max="15" width="13.7109375" customWidth="1"/>
    <col min="16" max="16" width="7.7109375" customWidth="1"/>
    <col min="17" max="17" width="6.7109375" customWidth="1"/>
  </cols>
  <sheetData>
    <row r="1" spans="2:15" ht="18.75" x14ac:dyDescent="0.3">
      <c r="B1" s="119" t="s">
        <v>54</v>
      </c>
      <c r="C1" s="119"/>
      <c r="D1" s="119"/>
      <c r="E1" s="119"/>
      <c r="F1" s="119"/>
      <c r="G1" s="119"/>
      <c r="H1" s="119"/>
      <c r="I1" s="119"/>
      <c r="J1" s="119"/>
      <c r="K1" s="119"/>
      <c r="L1" s="11"/>
      <c r="M1" s="11"/>
      <c r="O1" s="11"/>
    </row>
    <row r="2" spans="2:15" ht="18.75" x14ac:dyDescent="0.3">
      <c r="B2" s="121" t="s">
        <v>55</v>
      </c>
      <c r="C2" s="121"/>
      <c r="D2" s="41"/>
      <c r="E2" s="38"/>
      <c r="F2" s="38"/>
      <c r="G2" s="42"/>
      <c r="H2" s="42"/>
      <c r="I2" s="42"/>
      <c r="J2" s="42"/>
      <c r="K2" s="42"/>
      <c r="L2" s="12"/>
      <c r="M2" s="12"/>
      <c r="O2" s="12"/>
    </row>
    <row r="3" spans="2:15" ht="18.75" x14ac:dyDescent="0.3">
      <c r="B3" s="121" t="s">
        <v>70</v>
      </c>
      <c r="C3" s="121"/>
      <c r="D3" s="41"/>
      <c r="E3" s="38"/>
      <c r="F3" s="38"/>
      <c r="G3" s="42"/>
      <c r="H3" s="42"/>
      <c r="I3" s="42"/>
      <c r="J3" s="42"/>
      <c r="K3" s="42"/>
      <c r="L3" s="12"/>
      <c r="M3" s="12"/>
      <c r="O3" s="12"/>
    </row>
    <row r="4" spans="2:15" ht="18.75" x14ac:dyDescent="0.3">
      <c r="B4" s="24"/>
      <c r="C4" s="24"/>
      <c r="D4" s="24"/>
      <c r="E4" s="38"/>
      <c r="F4" s="38"/>
      <c r="G4" s="12"/>
      <c r="H4" s="12"/>
      <c r="I4" s="12"/>
      <c r="J4" s="12"/>
      <c r="K4" s="12"/>
      <c r="L4" s="12"/>
      <c r="M4" s="12"/>
      <c r="O4" s="12"/>
    </row>
    <row r="5" spans="2:15" ht="15.75" thickBot="1" x14ac:dyDescent="0.3">
      <c r="B5" s="10" t="s">
        <v>18</v>
      </c>
      <c r="G5" s="21"/>
      <c r="H5" s="21"/>
      <c r="I5" s="21"/>
      <c r="J5" s="21"/>
      <c r="K5" s="21"/>
    </row>
    <row r="6" spans="2:15" x14ac:dyDescent="0.25">
      <c r="B6" s="19" t="s">
        <v>0</v>
      </c>
      <c r="C6" s="25" t="s">
        <v>11</v>
      </c>
      <c r="D6" s="122" t="s">
        <v>73</v>
      </c>
      <c r="E6" s="36" t="s">
        <v>12</v>
      </c>
      <c r="F6" s="122" t="s">
        <v>30</v>
      </c>
      <c r="G6" s="122" t="s">
        <v>76</v>
      </c>
      <c r="H6" s="122" t="s">
        <v>29</v>
      </c>
      <c r="I6" s="122" t="s">
        <v>79</v>
      </c>
      <c r="J6" s="125" t="s">
        <v>138</v>
      </c>
      <c r="K6" s="122" t="s">
        <v>13</v>
      </c>
    </row>
    <row r="7" spans="2:15" s="1" customFormat="1" x14ac:dyDescent="0.25">
      <c r="B7" s="22" t="s">
        <v>7</v>
      </c>
      <c r="C7" s="26"/>
      <c r="D7" s="123"/>
      <c r="E7" s="37">
        <v>13250</v>
      </c>
      <c r="F7" s="123"/>
      <c r="G7" s="123"/>
      <c r="H7" s="123"/>
      <c r="I7" s="123"/>
      <c r="J7" s="126"/>
      <c r="K7" s="124"/>
    </row>
    <row r="8" spans="2:15" s="1" customFormat="1" x14ac:dyDescent="0.25">
      <c r="B8" s="31"/>
      <c r="C8" s="30"/>
      <c r="D8" s="95" t="s">
        <v>74</v>
      </c>
      <c r="E8" s="37"/>
      <c r="F8" s="95" t="s">
        <v>75</v>
      </c>
      <c r="G8" s="95" t="s">
        <v>77</v>
      </c>
      <c r="H8" s="88" t="s">
        <v>78</v>
      </c>
      <c r="I8" s="88" t="s">
        <v>80</v>
      </c>
      <c r="J8" s="127"/>
      <c r="K8" s="123"/>
    </row>
    <row r="9" spans="2:15" s="32" customFormat="1" ht="24" customHeight="1" x14ac:dyDescent="0.25">
      <c r="B9" s="35">
        <v>1</v>
      </c>
      <c r="C9" s="43" t="s">
        <v>46</v>
      </c>
      <c r="D9" s="102">
        <v>13</v>
      </c>
      <c r="E9" s="55">
        <v>10426</v>
      </c>
      <c r="F9" s="111">
        <f>$E$11/E9*60</f>
        <v>27.623249568386726</v>
      </c>
      <c r="G9" s="89">
        <v>0</v>
      </c>
      <c r="H9" s="89">
        <v>3</v>
      </c>
      <c r="I9" s="89">
        <v>0</v>
      </c>
      <c r="J9" s="89">
        <f>SUM(F9:I9)</f>
        <v>30.623249568386726</v>
      </c>
      <c r="K9" s="96">
        <f>D9+F9+G9+H9+I9</f>
        <v>43.623249568386726</v>
      </c>
      <c r="L9" s="1"/>
      <c r="M9" s="1"/>
    </row>
    <row r="10" spans="2:15" s="32" customFormat="1" ht="24" customHeight="1" x14ac:dyDescent="0.25">
      <c r="B10" s="35">
        <v>3</v>
      </c>
      <c r="C10" s="43" t="s">
        <v>48</v>
      </c>
      <c r="D10" s="102">
        <v>25</v>
      </c>
      <c r="E10" s="55">
        <v>7859.6</v>
      </c>
      <c r="F10" s="111">
        <f>$E$11/E10*60</f>
        <v>36.64308616214565</v>
      </c>
      <c r="G10" s="89">
        <v>10</v>
      </c>
      <c r="H10" s="89">
        <v>3</v>
      </c>
      <c r="I10" s="89">
        <v>2</v>
      </c>
      <c r="J10" s="89">
        <f t="shared" ref="J10:J13" si="0">SUM(F10:I10)</f>
        <v>51.64308616214565</v>
      </c>
      <c r="K10" s="96">
        <f t="shared" ref="K10:K13" si="1">D10+F10+G10+H10+I10</f>
        <v>76.64308616214565</v>
      </c>
      <c r="L10" s="1"/>
      <c r="M10" s="1"/>
    </row>
    <row r="11" spans="2:15" s="32" customFormat="1" ht="21" customHeight="1" x14ac:dyDescent="0.25">
      <c r="B11" s="35">
        <v>5</v>
      </c>
      <c r="C11" s="43" t="s">
        <v>63</v>
      </c>
      <c r="D11" s="102">
        <v>13.5</v>
      </c>
      <c r="E11" s="55">
        <v>4800</v>
      </c>
      <c r="F11" s="111">
        <f t="shared" ref="F11:F13" si="2">$E$11/E11*60</f>
        <v>60</v>
      </c>
      <c r="G11" s="89">
        <v>10</v>
      </c>
      <c r="H11" s="89">
        <v>3</v>
      </c>
      <c r="I11" s="89">
        <v>2</v>
      </c>
      <c r="J11" s="89">
        <f t="shared" si="0"/>
        <v>75</v>
      </c>
      <c r="K11" s="96">
        <f t="shared" si="1"/>
        <v>88.5</v>
      </c>
    </row>
    <row r="12" spans="2:15" s="32" customFormat="1" ht="24" customHeight="1" x14ac:dyDescent="0.25">
      <c r="B12" s="35">
        <v>6</v>
      </c>
      <c r="C12" s="43" t="s">
        <v>81</v>
      </c>
      <c r="D12" s="102">
        <v>12.5</v>
      </c>
      <c r="E12" s="55">
        <v>5228.67</v>
      </c>
      <c r="F12" s="111">
        <f t="shared" si="2"/>
        <v>55.080928802161921</v>
      </c>
      <c r="G12" s="89">
        <v>10</v>
      </c>
      <c r="H12" s="89">
        <v>3</v>
      </c>
      <c r="I12" s="89">
        <v>2</v>
      </c>
      <c r="J12" s="89">
        <f t="shared" si="0"/>
        <v>70.080928802161921</v>
      </c>
      <c r="K12" s="96">
        <f t="shared" si="1"/>
        <v>82.580928802161921</v>
      </c>
    </row>
    <row r="13" spans="2:15" s="32" customFormat="1" ht="24" customHeight="1" x14ac:dyDescent="0.25">
      <c r="B13" s="35">
        <v>8</v>
      </c>
      <c r="C13" s="43" t="s">
        <v>86</v>
      </c>
      <c r="D13" s="102">
        <v>22.375</v>
      </c>
      <c r="E13" s="55">
        <v>9759.85</v>
      </c>
      <c r="F13" s="111">
        <f t="shared" si="2"/>
        <v>29.508650235403206</v>
      </c>
      <c r="G13" s="89">
        <v>10</v>
      </c>
      <c r="H13" s="89">
        <v>3</v>
      </c>
      <c r="I13" s="89">
        <v>2</v>
      </c>
      <c r="J13" s="89">
        <f t="shared" si="0"/>
        <v>44.508650235403209</v>
      </c>
      <c r="K13" s="96">
        <f t="shared" si="1"/>
        <v>66.883650235403209</v>
      </c>
    </row>
    <row r="14" spans="2:15" s="5" customFormat="1" ht="16.5" customHeight="1" x14ac:dyDescent="0.25">
      <c r="B14"/>
      <c r="C14" s="3"/>
      <c r="D14" s="3"/>
      <c r="E14" s="47">
        <f>SUM(E9:E13)</f>
        <v>38074.119999999995</v>
      </c>
      <c r="F14" s="40"/>
      <c r="G14" s="9"/>
      <c r="H14" s="9"/>
      <c r="I14" s="9"/>
      <c r="J14" s="9"/>
      <c r="K14" s="9"/>
    </row>
    <row r="16" spans="2:15" ht="14.45" customHeight="1" x14ac:dyDescent="0.25">
      <c r="C16" s="46" t="s">
        <v>21</v>
      </c>
      <c r="D16" s="46"/>
      <c r="E16" s="47">
        <f>E14/5</f>
        <v>7614.8239999999987</v>
      </c>
      <c r="F16" s="2"/>
    </row>
    <row r="17" spans="2:11" x14ac:dyDescent="0.25">
      <c r="C17" s="64" t="s">
        <v>37</v>
      </c>
      <c r="D17" s="64"/>
      <c r="E17" s="108">
        <f>E16*0.9</f>
        <v>6853.3415999999988</v>
      </c>
      <c r="F17" s="2"/>
      <c r="G17" s="68"/>
      <c r="H17" s="68"/>
      <c r="I17" s="68"/>
      <c r="J17" s="68"/>
      <c r="K17"/>
    </row>
    <row r="18" spans="2:11" x14ac:dyDescent="0.25">
      <c r="C18" s="107" t="s">
        <v>131</v>
      </c>
      <c r="D18" s="107"/>
      <c r="E18" s="67">
        <f>E16*1.1</f>
        <v>8376.3063999999995</v>
      </c>
      <c r="F18" s="2"/>
      <c r="G18" s="68"/>
      <c r="H18" s="68"/>
      <c r="I18" s="68"/>
      <c r="J18" s="68"/>
      <c r="K18"/>
    </row>
    <row r="19" spans="2:11" x14ac:dyDescent="0.25">
      <c r="C19" s="69"/>
      <c r="D19" s="69"/>
      <c r="F19" s="2"/>
      <c r="G19" s="68"/>
      <c r="H19" s="68"/>
      <c r="I19" s="68"/>
      <c r="J19" s="68"/>
      <c r="K19"/>
    </row>
    <row r="20" spans="2:11" x14ac:dyDescent="0.25">
      <c r="C20" s="46" t="s">
        <v>38</v>
      </c>
      <c r="D20" s="46"/>
      <c r="E20" s="47">
        <f>(E10+E11+E12)/3</f>
        <v>5962.7566666666671</v>
      </c>
      <c r="F20" s="2"/>
      <c r="G20" s="68"/>
      <c r="H20" s="68"/>
      <c r="I20" s="68"/>
      <c r="J20" s="68"/>
      <c r="K20"/>
    </row>
    <row r="21" spans="2:11" x14ac:dyDescent="0.25">
      <c r="C21" s="57" t="s">
        <v>37</v>
      </c>
      <c r="D21" s="57"/>
      <c r="E21" s="70">
        <f>E20*0.9</f>
        <v>5366.4810000000007</v>
      </c>
      <c r="F21" s="2"/>
      <c r="G21" s="68"/>
      <c r="H21" s="68"/>
      <c r="I21" s="68"/>
      <c r="J21" s="68"/>
      <c r="K21"/>
    </row>
    <row r="22" spans="2:11" x14ac:dyDescent="0.25">
      <c r="C22" s="2"/>
      <c r="D22" s="2"/>
      <c r="E22" s="2"/>
      <c r="F22" s="29"/>
      <c r="K22"/>
    </row>
    <row r="23" spans="2:11" x14ac:dyDescent="0.25">
      <c r="C23" s="56" t="s">
        <v>136</v>
      </c>
      <c r="D23" s="56"/>
      <c r="E23" s="109" t="s">
        <v>132</v>
      </c>
      <c r="F23" s="71"/>
      <c r="K23"/>
    </row>
    <row r="24" spans="2:11" ht="15.75" thickBot="1" x14ac:dyDescent="0.3">
      <c r="K24"/>
    </row>
    <row r="25" spans="2:11" x14ac:dyDescent="0.25">
      <c r="B25" s="36" t="s">
        <v>32</v>
      </c>
      <c r="C25" s="25" t="s">
        <v>11</v>
      </c>
      <c r="D25" s="94"/>
      <c r="E25" s="36" t="s">
        <v>12</v>
      </c>
      <c r="F25" s="36" t="s">
        <v>134</v>
      </c>
      <c r="K25"/>
    </row>
    <row r="26" spans="2:11" x14ac:dyDescent="0.25">
      <c r="B26" s="101">
        <v>1</v>
      </c>
      <c r="C26" s="43" t="s">
        <v>63</v>
      </c>
      <c r="D26" s="59"/>
      <c r="E26" s="55">
        <v>4800</v>
      </c>
      <c r="F26" s="96">
        <v>88.5</v>
      </c>
      <c r="K26"/>
    </row>
    <row r="27" spans="2:11" x14ac:dyDescent="0.25">
      <c r="B27" s="101">
        <v>2</v>
      </c>
      <c r="C27" s="43" t="s">
        <v>81</v>
      </c>
      <c r="D27" s="60"/>
      <c r="E27" s="55">
        <v>5228.67</v>
      </c>
      <c r="F27" s="104">
        <v>82.580928802161921</v>
      </c>
      <c r="K27"/>
    </row>
    <row r="28" spans="2:11" x14ac:dyDescent="0.25">
      <c r="B28" s="101">
        <v>3</v>
      </c>
      <c r="C28" s="43" t="s">
        <v>48</v>
      </c>
      <c r="D28" s="61"/>
      <c r="E28" s="55">
        <v>7859.6</v>
      </c>
      <c r="F28" s="105">
        <v>76.64308616214565</v>
      </c>
      <c r="K28"/>
    </row>
    <row r="29" spans="2:11" x14ac:dyDescent="0.25">
      <c r="B29" s="101">
        <v>4</v>
      </c>
      <c r="C29" s="43" t="s">
        <v>86</v>
      </c>
      <c r="D29" s="61"/>
      <c r="E29" s="55">
        <v>9759.85</v>
      </c>
      <c r="F29" s="105">
        <v>66.883650235403209</v>
      </c>
      <c r="K29"/>
    </row>
    <row r="30" spans="2:11" x14ac:dyDescent="0.25">
      <c r="B30" s="101">
        <v>5</v>
      </c>
      <c r="C30" s="43" t="s">
        <v>46</v>
      </c>
      <c r="D30" s="60"/>
      <c r="E30" s="55">
        <v>10426</v>
      </c>
      <c r="F30" s="105">
        <v>43.623249568386726</v>
      </c>
      <c r="K30"/>
    </row>
    <row r="31" spans="2:11" x14ac:dyDescent="0.25">
      <c r="K31"/>
    </row>
  </sheetData>
  <mergeCells count="10">
    <mergeCell ref="B2:C2"/>
    <mergeCell ref="B1:K1"/>
    <mergeCell ref="B3:C3"/>
    <mergeCell ref="K6:K8"/>
    <mergeCell ref="D6:D7"/>
    <mergeCell ref="F6:F7"/>
    <mergeCell ref="G6:G7"/>
    <mergeCell ref="H6:H7"/>
    <mergeCell ref="I6:I7"/>
    <mergeCell ref="J6:J8"/>
  </mergeCells>
  <conditionalFormatting sqref="F9:F13">
    <cfRule type="cellIs" dxfId="47" priority="139" operator="lessThan">
      <formula>$F$17</formula>
    </cfRule>
    <cfRule type="cellIs" dxfId="46" priority="140" operator="greaterThan">
      <formula>#REF!</formula>
    </cfRule>
  </conditionalFormatting>
  <conditionalFormatting sqref="E11:E13">
    <cfRule type="cellIs" dxfId="45" priority="144" operator="lessThan">
      <formula>#REF!</formula>
    </cfRule>
    <cfRule type="cellIs" dxfId="44" priority="145" operator="lessThan">
      <formula>#REF!</formula>
    </cfRule>
    <cfRule type="cellIs" dxfId="43" priority="146" operator="greaterThan">
      <formula>#REF!</formula>
    </cfRule>
    <cfRule type="cellIs" dxfId="42" priority="147" operator="greaterThan">
      <formula>$E$7</formula>
    </cfRule>
  </conditionalFormatting>
  <conditionalFormatting sqref="E29">
    <cfRule type="cellIs" dxfId="41" priority="15" operator="lessThan">
      <formula>#REF!</formula>
    </cfRule>
    <cfRule type="cellIs" dxfId="40" priority="16" operator="lessThan">
      <formula>#REF!</formula>
    </cfRule>
    <cfRule type="cellIs" dxfId="39" priority="17" operator="greaterThan">
      <formula>#REF!</formula>
    </cfRule>
    <cfRule type="cellIs" dxfId="38" priority="18" operator="greaterThan">
      <formula>$E$7</formula>
    </cfRule>
  </conditionalFormatting>
  <conditionalFormatting sqref="E26:E27">
    <cfRule type="cellIs" dxfId="37" priority="9" operator="lessThan">
      <formula>$E$23</formula>
    </cfRule>
    <cfRule type="cellIs" dxfId="36" priority="10" operator="lessThan">
      <formula>$E$19</formula>
    </cfRule>
    <cfRule type="cellIs" dxfId="35" priority="11" operator="greaterThan">
      <formula>#REF!</formula>
    </cfRule>
  </conditionalFormatting>
  <conditionalFormatting sqref="E26:E27">
    <cfRule type="cellIs" dxfId="34" priority="5" operator="lessThan">
      <formula>#REF!</formula>
    </cfRule>
    <cfRule type="cellIs" dxfId="33" priority="6" operator="lessThan">
      <formula>#REF!</formula>
    </cfRule>
    <cfRule type="cellIs" dxfId="32" priority="7" operator="greaterThan">
      <formula>#REF!</formula>
    </cfRule>
    <cfRule type="cellIs" dxfId="31" priority="8" operator="greaterThan">
      <formula>$E$7</formula>
    </cfRule>
  </conditionalFormatting>
  <conditionalFormatting sqref="E26:E27">
    <cfRule type="cellIs" dxfId="30" priority="1" operator="lessThan">
      <formula>#REF!</formula>
    </cfRule>
    <cfRule type="cellIs" dxfId="29" priority="2" operator="lessThan">
      <formula>#REF!</formula>
    </cfRule>
    <cfRule type="cellIs" dxfId="28" priority="3" operator="greaterThan">
      <formula>#REF!</formula>
    </cfRule>
    <cfRule type="cellIs" dxfId="27" priority="4" operator="greaterThan">
      <formula>$E$7</formula>
    </cfRule>
  </conditionalFormatting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31"/>
  <sheetViews>
    <sheetView topLeftCell="C1" zoomScale="86" zoomScaleNormal="86" workbookViewId="0">
      <selection activeCell="I22" sqref="I22"/>
    </sheetView>
  </sheetViews>
  <sheetFormatPr defaultColWidth="11.42578125" defaultRowHeight="15" x14ac:dyDescent="0.25"/>
  <cols>
    <col min="1" max="1" width="7.28515625" customWidth="1"/>
    <col min="2" max="2" width="5.7109375" customWidth="1"/>
    <col min="3" max="3" width="50.28515625" customWidth="1"/>
    <col min="4" max="4" width="18" customWidth="1"/>
    <col min="5" max="5" width="16.42578125" style="39" customWidth="1"/>
    <col min="6" max="6" width="13.5703125" style="39" customWidth="1"/>
    <col min="7" max="8" width="13.85546875" style="2" customWidth="1"/>
    <col min="9" max="10" width="15.7109375" style="2" customWidth="1"/>
    <col min="11" max="11" width="15.28515625" style="2" customWidth="1"/>
    <col min="12" max="12" width="9.42578125" customWidth="1"/>
    <col min="13" max="13" width="17.5703125" customWidth="1"/>
    <col min="14" max="14" width="14.85546875" customWidth="1"/>
    <col min="15" max="15" width="13.7109375" customWidth="1"/>
    <col min="16" max="16" width="7.7109375" customWidth="1"/>
    <col min="17" max="17" width="6.7109375" customWidth="1"/>
  </cols>
  <sheetData>
    <row r="1" spans="2:15" ht="18.75" x14ac:dyDescent="0.3">
      <c r="B1" s="119" t="s">
        <v>54</v>
      </c>
      <c r="C1" s="119"/>
      <c r="D1" s="119"/>
      <c r="E1" s="119"/>
      <c r="F1" s="119"/>
      <c r="G1" s="119"/>
      <c r="H1" s="119"/>
      <c r="I1" s="119"/>
      <c r="J1" s="119"/>
      <c r="K1" s="119"/>
      <c r="L1" s="11"/>
      <c r="M1" s="11"/>
      <c r="O1" s="11"/>
    </row>
    <row r="2" spans="2:15" ht="18.75" x14ac:dyDescent="0.3">
      <c r="B2" s="121" t="s">
        <v>55</v>
      </c>
      <c r="C2" s="121"/>
      <c r="D2" s="41"/>
      <c r="E2" s="38"/>
      <c r="F2" s="38"/>
      <c r="G2" s="42"/>
      <c r="H2" s="42"/>
      <c r="I2" s="42"/>
      <c r="J2" s="42"/>
      <c r="K2" s="42"/>
      <c r="L2" s="12"/>
      <c r="M2" s="12"/>
      <c r="O2" s="12"/>
    </row>
    <row r="3" spans="2:15" ht="18.75" x14ac:dyDescent="0.3">
      <c r="B3" s="121" t="s">
        <v>72</v>
      </c>
      <c r="C3" s="121"/>
      <c r="D3" s="41"/>
      <c r="E3" s="38"/>
      <c r="F3" s="38"/>
      <c r="G3" s="42"/>
      <c r="H3" s="42"/>
      <c r="I3" s="42"/>
      <c r="J3" s="42"/>
      <c r="K3" s="42"/>
      <c r="L3" s="12"/>
      <c r="M3" s="12"/>
      <c r="O3" s="12"/>
    </row>
    <row r="4" spans="2:15" ht="18.75" x14ac:dyDescent="0.3">
      <c r="B4" s="24"/>
      <c r="C4" s="24"/>
      <c r="D4" s="24"/>
      <c r="E4" s="38"/>
      <c r="F4" s="38"/>
      <c r="G4" s="12"/>
      <c r="H4" s="12"/>
      <c r="I4" s="12"/>
      <c r="J4" s="12"/>
      <c r="K4" s="12"/>
      <c r="L4" s="12"/>
      <c r="M4" s="12"/>
      <c r="O4" s="12"/>
    </row>
    <row r="5" spans="2:15" ht="15.75" thickBot="1" x14ac:dyDescent="0.3">
      <c r="B5" s="10" t="s">
        <v>18</v>
      </c>
      <c r="G5" s="21"/>
      <c r="H5" s="21"/>
      <c r="I5" s="21"/>
      <c r="J5" s="21"/>
      <c r="K5" s="21"/>
    </row>
    <row r="6" spans="2:15" x14ac:dyDescent="0.25">
      <c r="B6" s="19" t="s">
        <v>0</v>
      </c>
      <c r="C6" s="25" t="s">
        <v>11</v>
      </c>
      <c r="D6" s="122" t="s">
        <v>73</v>
      </c>
      <c r="E6" s="36" t="s">
        <v>12</v>
      </c>
      <c r="F6" s="122" t="s">
        <v>30</v>
      </c>
      <c r="G6" s="122" t="s">
        <v>76</v>
      </c>
      <c r="H6" s="122" t="s">
        <v>29</v>
      </c>
      <c r="I6" s="122" t="s">
        <v>79</v>
      </c>
      <c r="J6" s="125" t="s">
        <v>138</v>
      </c>
      <c r="K6" s="122" t="s">
        <v>13</v>
      </c>
    </row>
    <row r="7" spans="2:15" s="1" customFormat="1" x14ac:dyDescent="0.25">
      <c r="B7" s="22" t="s">
        <v>7</v>
      </c>
      <c r="C7" s="26"/>
      <c r="D7" s="123"/>
      <c r="E7" s="37">
        <v>7500</v>
      </c>
      <c r="F7" s="123"/>
      <c r="G7" s="123"/>
      <c r="H7" s="123"/>
      <c r="I7" s="123"/>
      <c r="J7" s="126"/>
      <c r="K7" s="124"/>
    </row>
    <row r="8" spans="2:15" s="1" customFormat="1" x14ac:dyDescent="0.25">
      <c r="B8" s="31"/>
      <c r="C8" s="30"/>
      <c r="D8" s="95" t="s">
        <v>74</v>
      </c>
      <c r="E8" s="37"/>
      <c r="F8" s="95" t="s">
        <v>75</v>
      </c>
      <c r="G8" s="95" t="s">
        <v>77</v>
      </c>
      <c r="H8" s="88" t="s">
        <v>78</v>
      </c>
      <c r="I8" s="88" t="s">
        <v>80</v>
      </c>
      <c r="J8" s="127"/>
      <c r="K8" s="123"/>
    </row>
    <row r="9" spans="2:15" s="32" customFormat="1" ht="24" customHeight="1" x14ac:dyDescent="0.25">
      <c r="B9" s="35">
        <v>1</v>
      </c>
      <c r="C9" s="43" t="s">
        <v>46</v>
      </c>
      <c r="D9" s="106">
        <v>0</v>
      </c>
      <c r="E9" s="55">
        <v>6600</v>
      </c>
      <c r="F9" s="44">
        <f>$E$10/E9*60</f>
        <v>38.28</v>
      </c>
      <c r="G9" s="89">
        <v>0</v>
      </c>
      <c r="H9" s="89">
        <v>0</v>
      </c>
      <c r="I9" s="89">
        <v>0</v>
      </c>
      <c r="J9" s="89">
        <f>SUM(F9:I9)</f>
        <v>38.28</v>
      </c>
      <c r="K9" s="96">
        <f>D9+F9+G9+H9+I9</f>
        <v>38.28</v>
      </c>
      <c r="L9" s="1"/>
      <c r="M9" s="1"/>
    </row>
    <row r="10" spans="2:15" s="32" customFormat="1" ht="24" customHeight="1" x14ac:dyDescent="0.25">
      <c r="B10" s="35">
        <v>2</v>
      </c>
      <c r="C10" s="43" t="s">
        <v>51</v>
      </c>
      <c r="D10" s="106">
        <v>25</v>
      </c>
      <c r="E10" s="55">
        <v>4210.8</v>
      </c>
      <c r="F10" s="44">
        <f t="shared" ref="F10:F13" si="0">$E$10/E10*60</f>
        <v>60</v>
      </c>
      <c r="G10" s="89">
        <v>3</v>
      </c>
      <c r="H10" s="89">
        <v>3</v>
      </c>
      <c r="I10" s="89">
        <v>2</v>
      </c>
      <c r="J10" s="89">
        <f t="shared" ref="J10:J13" si="1">SUM(F10:I10)</f>
        <v>68</v>
      </c>
      <c r="K10" s="96">
        <f t="shared" ref="K10:K13" si="2">D10+F10+G10+H10+I10</f>
        <v>93</v>
      </c>
      <c r="L10" s="1"/>
      <c r="M10" s="1"/>
    </row>
    <row r="11" spans="2:15" s="32" customFormat="1" ht="21" customHeight="1" x14ac:dyDescent="0.25">
      <c r="B11" s="35">
        <v>5</v>
      </c>
      <c r="C11" s="43" t="s">
        <v>63</v>
      </c>
      <c r="D11" s="106">
        <v>25</v>
      </c>
      <c r="E11" s="55">
        <v>6240</v>
      </c>
      <c r="F11" s="44">
        <f t="shared" si="0"/>
        <v>40.488461538461543</v>
      </c>
      <c r="G11" s="89">
        <v>3</v>
      </c>
      <c r="H11" s="89">
        <v>3</v>
      </c>
      <c r="I11" s="89">
        <v>2</v>
      </c>
      <c r="J11" s="89">
        <f t="shared" si="1"/>
        <v>48.488461538461543</v>
      </c>
      <c r="K11" s="96">
        <f t="shared" si="2"/>
        <v>73.488461538461536</v>
      </c>
    </row>
    <row r="12" spans="2:15" s="32" customFormat="1" ht="24" customHeight="1" x14ac:dyDescent="0.25">
      <c r="B12" s="35">
        <v>6</v>
      </c>
      <c r="C12" s="43" t="s">
        <v>81</v>
      </c>
      <c r="D12" s="106">
        <v>25</v>
      </c>
      <c r="E12" s="55">
        <v>5743.9</v>
      </c>
      <c r="F12" s="44">
        <f t="shared" si="0"/>
        <v>43.98544542906388</v>
      </c>
      <c r="G12" s="89">
        <v>3</v>
      </c>
      <c r="H12" s="89">
        <v>3</v>
      </c>
      <c r="I12" s="89">
        <v>2</v>
      </c>
      <c r="J12" s="89">
        <f t="shared" si="1"/>
        <v>51.98544542906388</v>
      </c>
      <c r="K12" s="96">
        <f t="shared" si="2"/>
        <v>76.985445429063873</v>
      </c>
    </row>
    <row r="13" spans="2:15" s="32" customFormat="1" ht="24" customHeight="1" x14ac:dyDescent="0.25">
      <c r="B13" s="35">
        <v>7</v>
      </c>
      <c r="C13" s="43" t="s">
        <v>83</v>
      </c>
      <c r="D13" s="106">
        <v>25</v>
      </c>
      <c r="E13" s="55">
        <v>6600</v>
      </c>
      <c r="F13" s="44">
        <f t="shared" si="0"/>
        <v>38.28</v>
      </c>
      <c r="G13" s="89">
        <v>2</v>
      </c>
      <c r="H13" s="89">
        <v>3</v>
      </c>
      <c r="I13" s="89">
        <v>2</v>
      </c>
      <c r="J13" s="89">
        <f t="shared" si="1"/>
        <v>45.28</v>
      </c>
      <c r="K13" s="96">
        <f t="shared" si="2"/>
        <v>70.28</v>
      </c>
    </row>
    <row r="14" spans="2:15" s="5" customFormat="1" ht="16.5" customHeight="1" x14ac:dyDescent="0.25">
      <c r="B14"/>
      <c r="C14" s="3"/>
      <c r="D14" s="3"/>
      <c r="E14" s="47">
        <f>SUM(E9:E13)</f>
        <v>29394.699999999997</v>
      </c>
      <c r="F14" s="40"/>
      <c r="G14" s="9"/>
      <c r="H14" s="9"/>
      <c r="I14" s="9"/>
      <c r="J14" s="9"/>
      <c r="K14" s="9"/>
    </row>
    <row r="16" spans="2:15" ht="14.45" customHeight="1" x14ac:dyDescent="0.25">
      <c r="C16" s="46" t="s">
        <v>21</v>
      </c>
      <c r="D16" s="46"/>
      <c r="E16" s="47">
        <f>E14/5</f>
        <v>5878.94</v>
      </c>
      <c r="F16" s="2"/>
    </row>
    <row r="17" spans="2:11" x14ac:dyDescent="0.25">
      <c r="C17" s="64" t="s">
        <v>31</v>
      </c>
      <c r="D17" s="64"/>
      <c r="E17" s="65">
        <f>E16*1.1</f>
        <v>6466.8339999999998</v>
      </c>
      <c r="F17" s="2"/>
      <c r="G17" s="120"/>
      <c r="H17" s="120"/>
      <c r="I17" s="120"/>
      <c r="J17" s="68"/>
    </row>
    <row r="18" spans="2:11" x14ac:dyDescent="0.25">
      <c r="C18" s="66" t="s">
        <v>37</v>
      </c>
      <c r="D18" s="66"/>
      <c r="E18" s="67">
        <f>E16*0.9</f>
        <v>5291.0459999999994</v>
      </c>
      <c r="F18" s="2"/>
      <c r="G18" s="68"/>
      <c r="H18" s="68"/>
      <c r="I18" s="68"/>
      <c r="J18" s="68"/>
      <c r="K18"/>
    </row>
    <row r="19" spans="2:11" x14ac:dyDescent="0.25">
      <c r="C19" s="69"/>
      <c r="D19" s="69"/>
      <c r="F19" s="2"/>
      <c r="G19" s="68"/>
      <c r="H19" s="68"/>
      <c r="I19" s="68"/>
      <c r="J19" s="68"/>
      <c r="K19"/>
    </row>
    <row r="20" spans="2:11" x14ac:dyDescent="0.25">
      <c r="C20" s="69" t="s">
        <v>38</v>
      </c>
      <c r="D20" s="69"/>
      <c r="E20" s="39">
        <f>(E10+E11+E12)/3</f>
        <v>5398.2333333333327</v>
      </c>
      <c r="F20" s="2"/>
      <c r="G20" s="68"/>
      <c r="H20" s="68"/>
      <c r="I20" s="68"/>
      <c r="J20" s="68"/>
      <c r="K20"/>
    </row>
    <row r="21" spans="2:11" x14ac:dyDescent="0.25">
      <c r="C21" s="69" t="s">
        <v>37</v>
      </c>
      <c r="D21" s="69"/>
      <c r="E21" s="65">
        <f>E20*0.9</f>
        <v>4858.41</v>
      </c>
      <c r="F21" s="2"/>
      <c r="G21" s="68"/>
      <c r="H21" s="68"/>
      <c r="I21" s="68"/>
      <c r="J21" s="68"/>
      <c r="K21"/>
    </row>
    <row r="22" spans="2:11" x14ac:dyDescent="0.25">
      <c r="C22" s="2"/>
      <c r="D22" s="2"/>
      <c r="E22" s="2"/>
      <c r="F22" s="29"/>
      <c r="K22"/>
    </row>
    <row r="23" spans="2:11" x14ac:dyDescent="0.25">
      <c r="C23" s="56" t="s">
        <v>136</v>
      </c>
      <c r="D23" s="56"/>
      <c r="E23" s="110" t="s">
        <v>133</v>
      </c>
      <c r="F23" s="71"/>
      <c r="K23"/>
    </row>
    <row r="24" spans="2:11" ht="15.75" thickBot="1" x14ac:dyDescent="0.3">
      <c r="K24"/>
    </row>
    <row r="25" spans="2:11" x14ac:dyDescent="0.25">
      <c r="B25" s="36" t="s">
        <v>32</v>
      </c>
      <c r="C25" s="25" t="s">
        <v>11</v>
      </c>
      <c r="D25" s="94"/>
      <c r="E25" s="36" t="s">
        <v>12</v>
      </c>
      <c r="F25" s="36" t="s">
        <v>134</v>
      </c>
      <c r="K25"/>
    </row>
    <row r="26" spans="2:11" x14ac:dyDescent="0.25">
      <c r="B26" s="101">
        <v>1</v>
      </c>
      <c r="C26" s="43" t="s">
        <v>51</v>
      </c>
      <c r="D26" s="59"/>
      <c r="E26" s="55">
        <v>4210.8</v>
      </c>
      <c r="F26" s="104">
        <v>93</v>
      </c>
      <c r="K26"/>
    </row>
    <row r="27" spans="2:11" x14ac:dyDescent="0.25">
      <c r="B27" s="101">
        <v>2</v>
      </c>
      <c r="C27" s="43" t="s">
        <v>81</v>
      </c>
      <c r="D27" s="60"/>
      <c r="E27" s="55">
        <v>5743.9</v>
      </c>
      <c r="F27" s="104">
        <v>76.985445429063873</v>
      </c>
      <c r="K27"/>
    </row>
    <row r="28" spans="2:11" x14ac:dyDescent="0.25">
      <c r="B28" s="101">
        <v>3</v>
      </c>
      <c r="C28" s="43" t="s">
        <v>63</v>
      </c>
      <c r="D28" s="61"/>
      <c r="E28" s="55">
        <v>6240</v>
      </c>
      <c r="F28" s="96">
        <v>73.488461538461536</v>
      </c>
      <c r="K28"/>
    </row>
    <row r="29" spans="2:11" x14ac:dyDescent="0.25">
      <c r="B29" s="101">
        <v>4</v>
      </c>
      <c r="C29" s="43" t="s">
        <v>83</v>
      </c>
      <c r="D29" s="61"/>
      <c r="E29" s="55">
        <v>6600</v>
      </c>
      <c r="F29" s="105">
        <v>70.28</v>
      </c>
      <c r="K29"/>
    </row>
    <row r="30" spans="2:11" x14ac:dyDescent="0.25">
      <c r="B30" s="101">
        <v>5</v>
      </c>
      <c r="C30" s="43" t="s">
        <v>46</v>
      </c>
      <c r="D30" s="60"/>
      <c r="E30" s="55">
        <v>6600</v>
      </c>
      <c r="F30" s="105">
        <v>38.28</v>
      </c>
      <c r="K30"/>
    </row>
    <row r="31" spans="2:11" x14ac:dyDescent="0.25">
      <c r="K31"/>
    </row>
  </sheetData>
  <mergeCells count="11">
    <mergeCell ref="B1:K1"/>
    <mergeCell ref="G6:G7"/>
    <mergeCell ref="H6:H7"/>
    <mergeCell ref="I6:I7"/>
    <mergeCell ref="K6:K8"/>
    <mergeCell ref="J6:J8"/>
    <mergeCell ref="G17:I17"/>
    <mergeCell ref="B2:C2"/>
    <mergeCell ref="B3:C3"/>
    <mergeCell ref="D6:D7"/>
    <mergeCell ref="F6:F7"/>
  </mergeCells>
  <conditionalFormatting sqref="E9:E13">
    <cfRule type="cellIs" dxfId="26" priority="127" operator="lessThan">
      <formula>#REF!</formula>
    </cfRule>
    <cfRule type="cellIs" dxfId="25" priority="128" operator="lessThan">
      <formula>#REF!</formula>
    </cfRule>
    <cfRule type="cellIs" dxfId="24" priority="129" operator="greaterThan">
      <formula>#REF!</formula>
    </cfRule>
    <cfRule type="cellIs" dxfId="23" priority="130" operator="greaterThan">
      <formula>$E$7</formula>
    </cfRule>
  </conditionalFormatting>
  <conditionalFormatting sqref="E26">
    <cfRule type="cellIs" dxfId="22" priority="20" operator="lessThan">
      <formula>$E$23</formula>
    </cfRule>
    <cfRule type="cellIs" dxfId="21" priority="21" operator="lessThan">
      <formula>$E$19</formula>
    </cfRule>
    <cfRule type="cellIs" dxfId="20" priority="22" operator="greaterThan">
      <formula>#REF!</formula>
    </cfRule>
  </conditionalFormatting>
  <conditionalFormatting sqref="E26:E27">
    <cfRule type="cellIs" dxfId="19" priority="16" operator="lessThan">
      <formula>#REF!</formula>
    </cfRule>
    <cfRule type="cellIs" dxfId="18" priority="17" operator="lessThan">
      <formula>#REF!</formula>
    </cfRule>
    <cfRule type="cellIs" dxfId="17" priority="18" operator="greaterThan">
      <formula>#REF!</formula>
    </cfRule>
    <cfRule type="cellIs" dxfId="16" priority="19" operator="greaterThan">
      <formula>$E$7</formula>
    </cfRule>
  </conditionalFormatting>
  <conditionalFormatting sqref="E26:E29">
    <cfRule type="cellIs" dxfId="15" priority="12" operator="lessThan">
      <formula>#REF!</formula>
    </cfRule>
    <cfRule type="cellIs" dxfId="14" priority="13" operator="lessThan">
      <formula>#REF!</formula>
    </cfRule>
    <cfRule type="cellIs" dxfId="13" priority="14" operator="greaterThan">
      <formula>#REF!</formula>
    </cfRule>
    <cfRule type="cellIs" dxfId="12" priority="15" operator="greaterThan">
      <formula>$E$7</formula>
    </cfRule>
  </conditionalFormatting>
  <conditionalFormatting sqref="E29">
    <cfRule type="cellIs" dxfId="11" priority="8" operator="lessThan">
      <formula>#REF!</formula>
    </cfRule>
    <cfRule type="cellIs" dxfId="10" priority="9" operator="lessThan">
      <formula>#REF!</formula>
    </cfRule>
    <cfRule type="cellIs" dxfId="9" priority="10" operator="greaterThan">
      <formula>#REF!</formula>
    </cfRule>
    <cfRule type="cellIs" dxfId="8" priority="11" operator="greaterThan">
      <formula>$E$7</formula>
    </cfRule>
  </conditionalFormatting>
  <conditionalFormatting sqref="E30">
    <cfRule type="cellIs" dxfId="7" priority="1" operator="lessThan">
      <formula>#REF!</formula>
    </cfRule>
    <cfRule type="cellIs" dxfId="6" priority="2" operator="lessThan">
      <formula>#REF!</formula>
    </cfRule>
    <cfRule type="cellIs" dxfId="5" priority="3" operator="greaterThan">
      <formula>#REF!</formula>
    </cfRule>
    <cfRule type="cellIs" dxfId="4" priority="4" operator="greaterThan">
      <formula>$E$7</formula>
    </cfRule>
  </conditionalFormatting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M10"/>
  <sheetViews>
    <sheetView workbookViewId="0">
      <selection activeCell="E17" sqref="E17"/>
    </sheetView>
  </sheetViews>
  <sheetFormatPr defaultColWidth="8.85546875" defaultRowHeight="15" x14ac:dyDescent="0.25"/>
  <cols>
    <col min="1" max="1" width="2" customWidth="1"/>
    <col min="2" max="2" width="13.42578125" style="2" customWidth="1"/>
    <col min="3" max="3" width="13.28515625" customWidth="1"/>
    <col min="4" max="4" width="24.140625" customWidth="1"/>
    <col min="5" max="5" width="28.85546875" customWidth="1"/>
    <col min="6" max="6" width="34.7109375" customWidth="1"/>
    <col min="7" max="7" width="34.28515625" customWidth="1"/>
    <col min="8" max="8" width="13.140625" customWidth="1"/>
    <col min="9" max="9" width="11.42578125" customWidth="1"/>
    <col min="10" max="10" width="10.140625" customWidth="1"/>
    <col min="11" max="11" width="16.42578125" customWidth="1"/>
    <col min="12" max="12" width="10.5703125" customWidth="1"/>
  </cols>
  <sheetData>
    <row r="1" spans="2:13" ht="15.75" x14ac:dyDescent="0.25">
      <c r="B1" s="119" t="s">
        <v>54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2:13" ht="18" customHeight="1" x14ac:dyDescent="0.3">
      <c r="B2" s="41" t="s">
        <v>55</v>
      </c>
      <c r="C2" s="42"/>
      <c r="D2" s="42"/>
      <c r="E2" s="12"/>
      <c r="F2" s="12"/>
      <c r="G2" s="12"/>
      <c r="H2" s="12"/>
      <c r="I2" s="11"/>
      <c r="J2" s="12"/>
      <c r="K2" s="12"/>
      <c r="L2" s="12"/>
      <c r="M2" s="12"/>
    </row>
    <row r="3" spans="2:13" ht="13.5" customHeight="1" x14ac:dyDescent="0.3">
      <c r="B3" s="41"/>
      <c r="C3" s="42"/>
      <c r="D3" s="42"/>
      <c r="E3" s="12"/>
      <c r="F3" s="12"/>
      <c r="G3" s="12"/>
      <c r="H3" s="12"/>
      <c r="I3" s="11"/>
      <c r="J3" s="12"/>
      <c r="K3" s="12"/>
      <c r="L3" s="12"/>
      <c r="M3" s="12"/>
    </row>
    <row r="4" spans="2:13" ht="34.5" customHeight="1" x14ac:dyDescent="0.25">
      <c r="B4" s="63" t="s">
        <v>22</v>
      </c>
      <c r="C4" s="93" t="s">
        <v>36</v>
      </c>
      <c r="D4" s="62" t="s">
        <v>33</v>
      </c>
      <c r="E4" s="62" t="s">
        <v>34</v>
      </c>
      <c r="F4" s="62" t="s">
        <v>35</v>
      </c>
      <c r="G4" s="62" t="s">
        <v>39</v>
      </c>
      <c r="H4" s="93" t="s">
        <v>62</v>
      </c>
      <c r="I4" s="63" t="s">
        <v>13</v>
      </c>
      <c r="J4" s="63" t="s">
        <v>40</v>
      </c>
      <c r="K4" s="63" t="s">
        <v>42</v>
      </c>
      <c r="L4" s="63" t="s">
        <v>43</v>
      </c>
    </row>
    <row r="5" spans="2:13" ht="25.15" customHeight="1" x14ac:dyDescent="0.25">
      <c r="B5" s="92" t="s">
        <v>57</v>
      </c>
      <c r="C5" s="47">
        <v>18085</v>
      </c>
      <c r="D5" s="90"/>
      <c r="E5" s="58"/>
      <c r="F5" s="58"/>
      <c r="G5" s="58"/>
      <c r="H5" s="77"/>
      <c r="I5" s="45"/>
      <c r="J5" s="45">
        <f>H5*21%</f>
        <v>0</v>
      </c>
      <c r="K5" s="79">
        <f>H5+J5</f>
        <v>0</v>
      </c>
      <c r="L5" s="79">
        <f>H5*5%</f>
        <v>0</v>
      </c>
    </row>
    <row r="6" spans="2:13" ht="25.15" customHeight="1" x14ac:dyDescent="0.25">
      <c r="B6" s="92" t="s">
        <v>56</v>
      </c>
      <c r="C6" s="47">
        <v>13250</v>
      </c>
      <c r="D6" s="58"/>
      <c r="E6" s="72"/>
      <c r="F6" s="58"/>
      <c r="G6" s="90"/>
      <c r="H6" s="78"/>
      <c r="I6" s="73"/>
      <c r="J6" s="45">
        <f t="shared" ref="J6:J7" si="0">H6*21%</f>
        <v>0</v>
      </c>
      <c r="K6" s="79">
        <f t="shared" ref="K6:K7" si="1">H6+J6</f>
        <v>0</v>
      </c>
      <c r="L6" s="79">
        <f t="shared" ref="L6:L7" si="2">H6*5%</f>
        <v>0</v>
      </c>
    </row>
    <row r="7" spans="2:13" ht="25.15" customHeight="1" x14ac:dyDescent="0.25">
      <c r="B7" s="92" t="s">
        <v>58</v>
      </c>
      <c r="C7" s="47">
        <v>7500</v>
      </c>
      <c r="D7" s="58"/>
      <c r="E7" s="91"/>
      <c r="F7" s="58"/>
      <c r="G7" s="72"/>
      <c r="H7" s="77"/>
      <c r="I7" s="45"/>
      <c r="J7" s="45">
        <f t="shared" si="0"/>
        <v>0</v>
      </c>
      <c r="K7" s="79">
        <f t="shared" si="1"/>
        <v>0</v>
      </c>
      <c r="L7" s="79">
        <f t="shared" si="2"/>
        <v>0</v>
      </c>
    </row>
    <row r="8" spans="2:13" ht="20.25" customHeight="1" x14ac:dyDescent="0.25">
      <c r="C8" s="97">
        <f>SUM(C5:C7)</f>
        <v>38835</v>
      </c>
      <c r="G8" s="80" t="s">
        <v>41</v>
      </c>
      <c r="H8" s="74">
        <f>SUM(H5:H7)</f>
        <v>0</v>
      </c>
      <c r="K8" s="23">
        <f>SUM(K5:K7)</f>
        <v>0</v>
      </c>
    </row>
    <row r="9" spans="2:13" x14ac:dyDescent="0.25">
      <c r="G9" s="75">
        <v>0.21</v>
      </c>
      <c r="H9" s="74">
        <f>H8*G9</f>
        <v>0</v>
      </c>
      <c r="I9" t="s">
        <v>40</v>
      </c>
    </row>
    <row r="10" spans="2:13" x14ac:dyDescent="0.25">
      <c r="H10" s="76">
        <f>SUM(H8:H9)</f>
        <v>0</v>
      </c>
      <c r="I10" t="s">
        <v>41</v>
      </c>
    </row>
  </sheetData>
  <mergeCells count="1">
    <mergeCell ref="B1:M1"/>
  </mergeCells>
  <phoneticPr fontId="15" type="noConversion"/>
  <conditionalFormatting sqref="H5">
    <cfRule type="cellIs" dxfId="3" priority="6" operator="lessThan">
      <formula>$C$18</formula>
    </cfRule>
  </conditionalFormatting>
  <conditionalFormatting sqref="H6">
    <cfRule type="cellIs" dxfId="2" priority="34" operator="lessThan">
      <formula>#REF!</formula>
    </cfRule>
    <cfRule type="cellIs" dxfId="1" priority="35" operator="greaterThan">
      <formula>#REF!</formula>
    </cfRule>
    <cfRule type="cellIs" dxfId="0" priority="36" operator="greaterThan">
      <formula>#REF!</formula>
    </cfRule>
  </conditionalFormatting>
  <pageMargins left="0.25" right="0.25" top="0.75" bottom="0.75" header="0.3" footer="0.3"/>
  <pageSetup paperSize="9" scale="56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4</vt:i4>
      </vt:variant>
    </vt:vector>
  </HeadingPairs>
  <TitlesOfParts>
    <vt:vector size="9" baseType="lpstr">
      <vt:lpstr>Pliques</vt:lpstr>
      <vt:lpstr>LOT 1</vt:lpstr>
      <vt:lpstr>LOT 2</vt:lpstr>
      <vt:lpstr>LOT 3</vt:lpstr>
      <vt:lpstr>Resum</vt:lpstr>
      <vt:lpstr>Resum!_FiltreBaseDeDades</vt:lpstr>
      <vt:lpstr>'LOT 1'!Àrea_d'impressió</vt:lpstr>
      <vt:lpstr>Pliques!Àrea_d'impressió</vt:lpstr>
      <vt:lpstr>Resum!Àrea_d'impressió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2022-12-21T14:25:21Z</dcterms:modified>
</cp:coreProperties>
</file>