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gil\AppData\Local\Microsoft\Windows\INetCache\Content.Outlook\ILWB9TS8\"/>
    </mc:Choice>
  </mc:AlternateContent>
  <xr:revisionPtr revIDLastSave="0" documentId="13_ncr:1_{B71049C9-CC4D-42F1-A074-4F8B9250F4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període'!$A$1:$J$1</definedName>
  </definedNames>
  <calcPr calcId="191028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2" i="1" l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0" i="1"/>
  <c r="E31" i="1"/>
  <c r="E29" i="1"/>
  <c r="E28" i="1"/>
  <c r="E27" i="1"/>
  <c r="E26" i="1"/>
  <c r="E25" i="1"/>
  <c r="G24" i="1"/>
  <c r="E24" i="1"/>
  <c r="G23" i="1"/>
  <c r="E23" i="1"/>
  <c r="G22" i="1"/>
  <c r="E22" i="1"/>
  <c r="G21" i="1"/>
  <c r="E21" i="1"/>
  <c r="E20" i="1"/>
  <c r="E19" i="1"/>
  <c r="E18" i="1"/>
  <c r="E17" i="1"/>
  <c r="E16" i="1"/>
  <c r="E15" i="1"/>
  <c r="E14" i="1"/>
  <c r="E5" i="1"/>
  <c r="E13" i="1"/>
  <c r="E12" i="1"/>
  <c r="E10" i="1"/>
  <c r="E9" i="1"/>
  <c r="E8" i="1"/>
  <c r="E7" i="1"/>
  <c r="E6" i="1"/>
  <c r="E4" i="1"/>
  <c r="E2" i="1"/>
  <c r="E3" i="1"/>
</calcChain>
</file>

<file path=xl/sharedStrings.xml><?xml version="1.0" encoding="utf-8"?>
<sst xmlns="http://schemas.openxmlformats.org/spreadsheetml/2006/main" count="237" uniqueCount="168">
  <si>
    <t>Trimestre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</si>
  <si>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</si>
  <si>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</si>
  <si>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</si>
  <si>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</si>
  <si>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</si>
  <si>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</si>
  <si>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</si>
  <si>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</si>
  <si>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</si>
  <si>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21_917_6051</t>
  </si>
  <si>
    <t>Auditoria de Ciberseguretat Industrial</t>
  </si>
  <si>
    <t>OTPOINT</t>
  </si>
  <si>
    <t>B67189654</t>
  </si>
  <si>
    <t>SI</t>
  </si>
  <si>
    <t>21_1135_6051</t>
  </si>
  <si>
    <t>Estudi de viabilitat inspecció col·lectors mitjançant Drons</t>
  </si>
  <si>
    <t>CATUAV</t>
  </si>
  <si>
    <t>B65025082</t>
  </si>
  <si>
    <t>21_1151_6051</t>
  </si>
  <si>
    <t>Dutxes rentaülls</t>
  </si>
  <si>
    <t>CARLOS ARBOLES</t>
  </si>
  <si>
    <t>A08866055</t>
  </si>
  <si>
    <t>2071_1/6051/1030</t>
  </si>
  <si>
    <t>Pavimentació zona Taller mecànic</t>
  </si>
  <si>
    <t>COMVIC</t>
  </si>
  <si>
    <t>B67437764</t>
  </si>
  <si>
    <t>NO</t>
  </si>
  <si>
    <t>21_1165_6051</t>
  </si>
  <si>
    <t>Pont grua taller mecànic</t>
  </si>
  <si>
    <t>VICINAY CEMVISA</t>
  </si>
  <si>
    <t>A48572036</t>
  </si>
  <si>
    <t>21_1156_6051</t>
  </si>
  <si>
    <t>Nivells espessidors fangs Vic</t>
  </si>
  <si>
    <t>HACH LANGE</t>
  </si>
  <si>
    <t>B08557761</t>
  </si>
  <si>
    <t>2071_1/6051/966</t>
  </si>
  <si>
    <t>Accesoris analitzador DQO</t>
  </si>
  <si>
    <t>METROHM HISPANIAL</t>
  </si>
  <si>
    <t>B88334131</t>
  </si>
  <si>
    <t>2071-1/6051/965</t>
  </si>
  <si>
    <t>Equip robotic analitazador DQO</t>
  </si>
  <si>
    <t>21_1175_6051</t>
  </si>
  <si>
    <t>Estructura pont grua taller</t>
  </si>
  <si>
    <t>TALLERS MAS ORIOL</t>
  </si>
  <si>
    <t>B60070570</t>
  </si>
  <si>
    <t>21_1178_6051</t>
  </si>
  <si>
    <t>Informe de Sostenibilitat 2021</t>
  </si>
  <si>
    <t>OCM PARTNERS</t>
  </si>
  <si>
    <t>38835452K</t>
  </si>
  <si>
    <t>21_973_6051</t>
  </si>
  <si>
    <t>Bombes alimentació digestors</t>
  </si>
  <si>
    <t>ALBOSA</t>
  </si>
  <si>
    <t>A80917032</t>
  </si>
  <si>
    <t>21_901_6051</t>
  </si>
  <si>
    <t>Bomba de polielectrolit sitja de fangs</t>
  </si>
  <si>
    <t>REMONDIS ABUA SAU</t>
  </si>
  <si>
    <t>A08593345</t>
  </si>
  <si>
    <t>2701_1/6051/911</t>
  </si>
  <si>
    <t>Braços rescadators pous de bombes</t>
  </si>
  <si>
    <t>PROLIANS</t>
  </si>
  <si>
    <t>A08066896</t>
  </si>
  <si>
    <t>2710-5/6051/247</t>
  </si>
  <si>
    <t>Bombes recirculació interna EDAR Torelló</t>
  </si>
  <si>
    <t>XYLEM Water Solutions España SLU</t>
  </si>
  <si>
    <t>B28672764</t>
  </si>
  <si>
    <t>2701-1 / 6051 / 248</t>
  </si>
  <si>
    <t>Bomba transportadora fangs deshidratats de Vic</t>
  </si>
  <si>
    <t>Alternativas de Bombeo, S.A.</t>
  </si>
  <si>
    <t>ESA80917032</t>
  </si>
  <si>
    <t>2711-6/ 6051/ 262</t>
  </si>
  <si>
    <t>Projecte reforma depuradora Fussimanya</t>
  </si>
  <si>
    <t>Aigües Vic SA</t>
  </si>
  <si>
    <t>A08076218</t>
  </si>
  <si>
    <t>2701-1/ 6051/ 263</t>
  </si>
  <si>
    <t>Redacció del projecte constructiu de neteja i remodelació dels homogeneitzadors de la depuradora de Vic</t>
  </si>
  <si>
    <t>2712-3/ 6051/ 285</t>
  </si>
  <si>
    <t>Manteniment centrifugadores EDAR Centelles</t>
  </si>
  <si>
    <t>CLG SERVICES</t>
  </si>
  <si>
    <t>46972122G</t>
  </si>
  <si>
    <t>22_295_6051</t>
  </si>
  <si>
    <t xml:space="preserve">Recanvi reixa entrada VIC </t>
  </si>
  <si>
    <t>QUILTON S.A.</t>
  </si>
  <si>
    <t>ESA48224927</t>
  </si>
  <si>
    <t>22_359_6051</t>
  </si>
  <si>
    <t>Inertització del digestor nº1</t>
  </si>
  <si>
    <t>AIR LIQUIDE</t>
  </si>
  <si>
    <t>22_361_6051</t>
  </si>
  <si>
    <t>Fase 2 Digitalització accessos i pesatge vehicles: integració sistemes</t>
  </si>
  <si>
    <t>CEO. Electrotècnia</t>
  </si>
  <si>
    <t>B08607624</t>
  </si>
  <si>
    <t>22_491_6051</t>
  </si>
  <si>
    <t>Subministre de Lluminàries LED per EDAR de Vic</t>
  </si>
  <si>
    <t>NOVATILU, SL</t>
  </si>
  <si>
    <t>B98197916</t>
  </si>
  <si>
    <t>22_487_6051</t>
  </si>
  <si>
    <t>Bescanviador de calor fangs del digestor</t>
  </si>
  <si>
    <t>BOIXAC</t>
  </si>
  <si>
    <t>22_519_6051</t>
  </si>
  <si>
    <t>Complements sitja de fangs:  aire comprimit, hidràulic</t>
  </si>
  <si>
    <t xml:space="preserve">Implantació programa gestió manteniment GMAO </t>
  </si>
  <si>
    <t>ON CLICK SOLUTIONS, SL</t>
  </si>
  <si>
    <t>B62377346</t>
  </si>
  <si>
    <t>Projecte reforma depuradora de Centelles</t>
  </si>
  <si>
    <t>AVENTEC</t>
  </si>
  <si>
    <t>B10721355</t>
  </si>
  <si>
    <t>Migració del software Scada a la nova versió</t>
  </si>
  <si>
    <t>LOGITEK S.A.</t>
  </si>
  <si>
    <t>A08621245</t>
  </si>
  <si>
    <t>22_824_6051</t>
  </si>
  <si>
    <t>Punt de càrrega ràpida de vehicles elèctrics</t>
  </si>
  <si>
    <t>ETECNIC</t>
  </si>
  <si>
    <t>B55667562</t>
  </si>
  <si>
    <t>Baranes perimetrals plaques FV Centelles</t>
  </si>
  <si>
    <t>Quadre elèctric i muntatge Sant Martí Albars</t>
  </si>
  <si>
    <t>ELECTRICA GAFONAL, SL</t>
  </si>
  <si>
    <t>B08336455</t>
  </si>
  <si>
    <t>Sondes oxigen disolt i redox Torelló</t>
  </si>
  <si>
    <t>LOGISTIUM - Servicios Logisticos SA</t>
  </si>
  <si>
    <t>A03466604</t>
  </si>
  <si>
    <t>Avaluació de la co-digestió de fangs de EDAR amb subproductes orgànics</t>
  </si>
  <si>
    <t>Centre Tecnològic BETA - Universitat de Vic</t>
  </si>
  <si>
    <t>G-58020124</t>
  </si>
  <si>
    <t>Consultoria: Models de gestió del sanejament per DOLS</t>
  </si>
  <si>
    <t>AD IMPULSA CONSULTORÍA SECTOR PÚBLICO S.L</t>
  </si>
  <si>
    <t>B67857896</t>
  </si>
  <si>
    <t>Bomba dessorrador nº1 VIC</t>
  </si>
  <si>
    <t>Olzaiz Construcciones Mecànicas SLL - Bombas Licar</t>
  </si>
  <si>
    <t>B20967022</t>
  </si>
  <si>
    <t>Bomba de recirculació / drenatges VIC</t>
  </si>
  <si>
    <t>Sulzer</t>
  </si>
  <si>
    <t>A-28388023</t>
  </si>
  <si>
    <t>Reixa de desbast de fins Manlleu</t>
  </si>
  <si>
    <t>Caixó reixa de desbast de fins Manlleu</t>
  </si>
  <si>
    <t>Estesa i cablejat elèctric agitadors i punts de càrrega EDAR Vic</t>
  </si>
  <si>
    <t>CORPI, GESTIO INTEGRAL DE LAIGUA, S</t>
  </si>
  <si>
    <t>B66330234</t>
  </si>
  <si>
    <t>Modificació projecte de portada de fibra òptica als sistemes de sanejament</t>
  </si>
  <si>
    <t>EACOM, Enginyers i Arquitectes, Consultors d'Obres i Muntatges, S.A</t>
  </si>
  <si>
    <t>A60997665</t>
  </si>
  <si>
    <t>Impulsors bombes Pou de bombeig Vinyoles</t>
  </si>
  <si>
    <t>Lluminaries LED per depuradora de Depuradora Centelles</t>
  </si>
  <si>
    <t>Tancaments primera planta edifici de control VIC</t>
  </si>
  <si>
    <t>Jorge Soler Pallares (Tancaments Soler)</t>
  </si>
  <si>
    <t>33948794N</t>
  </si>
  <si>
    <t>Legalitzacions Elèctriques Tramitació Instrucció 1/2015 OCA TÜV Ambiental</t>
  </si>
  <si>
    <t>AMBIENTAL O.C.A., S.L.</t>
  </si>
  <si>
    <t>B-66732793</t>
  </si>
  <si>
    <t>Cable elèctric alimentació punts de càrrega ràpida vehicles</t>
  </si>
  <si>
    <t>COEVA-TECNICAL AUTOMATISMES VIC SLU</t>
  </si>
  <si>
    <t>B04997987</t>
  </si>
  <si>
    <t>Plaques Fotovoltaïques Vilalleons</t>
  </si>
  <si>
    <t>RENOVALTI 2017 SL</t>
  </si>
  <si>
    <t>B67079251</t>
  </si>
  <si>
    <t>Reparació coberta deshidratació fangs VIC</t>
  </si>
  <si>
    <t>Corretja SL</t>
  </si>
  <si>
    <t xml:space="preserve"> B60333150</t>
  </si>
  <si>
    <t>Pavimentació EDAR Seva</t>
  </si>
  <si>
    <t>RETINEO INGENIERIA S.L.</t>
  </si>
  <si>
    <t>B85867612</t>
  </si>
  <si>
    <t>Climatització Edifici de Serveis EDAR de Manlleu</t>
  </si>
  <si>
    <t>INSTAL.LACIONS RIALTEC S.L.</t>
  </si>
  <si>
    <t>B66851023</t>
  </si>
  <si>
    <t>AIR LIQUIDE ESPAÑA S.A.</t>
  </si>
  <si>
    <t>A28016814</t>
  </si>
  <si>
    <t>Renovació llicència programa Wonderware</t>
  </si>
  <si>
    <t>Segmentació de xarxa IT-OT Firewall - Ciberseguretat</t>
  </si>
  <si>
    <t>OTPOINT SECURITY 4 INDUSTRY, SL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</si>
</sst>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charset val="1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0" fillId="0" borderId="0" xfId="0" applyAlignment="1">
      <alignment wrapText="1"/>
    </xf>
    <xf numFmtId="14" fontId="0" fillId="0" borderId="0" xfId="0" applyNumberFormat="1" applyAlignment="1">
      <alignment horizontal="left" wrapText="1"/>
    </xf>
    <xf numFmtId="164" fontId="0" fillId="0" borderId="0" xfId="0" applyNumberFormat="1" applyAlignment="1">
      <alignment horizontal="center" wrapText="1"/>
    </xf>
    <xf numFmtId="0" fontId="0" fillId="3" borderId="0" xfId="0" applyFill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/>
    </xf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0" fontId="5" fillId="0" borderId="0" xfId="0" applyFont="1"/>
    <xf numFmtId="0" fontId="5" fillId="0" borderId="0" xfId="0" applyFont="1" applyAlignment="1">
      <alignment horizontal="right"/>
    </xf>
    <xf numFmtId="164" fontId="5" fillId="0" borderId="0" xfId="0" applyNumberFormat="1" applyFont="1" applyAlignment="1">
      <alignment horizontal="center" wrapText="1"/>
    </xf>
    <xf numFmtId="14" fontId="5" fillId="0" borderId="0" xfId="0" applyNumberFormat="1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J74"/>
  <sheetViews>
    <sheetView tabSelected="1" topLeftCell="B1" workbookViewId="0">
      <selection activeCell="I51" sqref="I51"/>
    </sheetView>
  </sheetViews>
  <sheetFormatPr baseColWidth="10" defaultColWidth="11.42578125" defaultRowHeight="15" x14ac:dyDescent="0.25"/>
  <cols>
    <col min="1" max="1" width="8.5703125" customWidth="1"/>
    <col min="2" max="2" width="20.140625" customWidth="1"/>
    <col min="3" max="3" width="6.140625" style="11" customWidth="1"/>
    <col min="4" max="4" width="65" customWidth="1"/>
    <col min="5" max="5" width="29.7109375" bestFit="1" customWidth="1"/>
    <col min="6" max="6" width="18.28515625" customWidth="1"/>
    <col min="7" max="7" width="17.42578125" bestFit="1" customWidth="1"/>
    <col min="8" max="8" width="52.28515625" customWidth="1"/>
    <col min="9" max="9" width="17.140625" bestFit="1" customWidth="1"/>
    <col min="10" max="10" width="36.28515625" bestFit="1" customWidth="1"/>
  </cols>
  <sheetData>
    <row r="1" spans="1:10" x14ac:dyDescent="0.25">
      <c r="A1" s="1" t="s">
        <v>0</v>
      </c>
      <c r="B1" s="1" t="s">
        <v>1</v>
      </c>
      <c r="C1" s="9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s="2" customFormat="1" hidden="1" x14ac:dyDescent="0.25">
      <c r="A2" s="2">
        <v>4</v>
      </c>
      <c r="B2" s="2" t="s">
        <v>10</v>
      </c>
      <c r="C2" s="10">
        <v>2021</v>
      </c>
      <c r="D2" s="2" t="s">
        <v>11</v>
      </c>
      <c r="E2" s="4">
        <f>11898*1.21</f>
        <v>14396.58</v>
      </c>
      <c r="F2" s="3">
        <v>44556</v>
      </c>
      <c r="G2" s="3">
        <v>44650</v>
      </c>
      <c r="H2" s="2" t="s">
        <v>12</v>
      </c>
      <c r="I2" s="2" t="s">
        <v>13</v>
      </c>
      <c r="J2" s="2" t="s">
        <v>14</v>
      </c>
    </row>
    <row r="3" spans="1:10" s="2" customFormat="1" ht="18" hidden="1" customHeight="1" x14ac:dyDescent="0.25">
      <c r="A3" s="2">
        <v>4</v>
      </c>
      <c r="B3" s="2" t="s">
        <v>15</v>
      </c>
      <c r="C3" s="10">
        <v>2021</v>
      </c>
      <c r="D3" s="2" t="s">
        <v>16</v>
      </c>
      <c r="E3" s="4">
        <f>9450*1.21</f>
        <v>11434.5</v>
      </c>
      <c r="F3" s="3">
        <v>44550</v>
      </c>
      <c r="G3" s="3">
        <v>44612</v>
      </c>
      <c r="H3" s="2" t="s">
        <v>17</v>
      </c>
      <c r="I3" s="2" t="s">
        <v>18</v>
      </c>
      <c r="J3" s="2" t="s">
        <v>14</v>
      </c>
    </row>
    <row r="4" spans="1:10" hidden="1" x14ac:dyDescent="0.25">
      <c r="A4" s="2">
        <v>4</v>
      </c>
      <c r="B4" t="s">
        <v>19</v>
      </c>
      <c r="C4" s="10">
        <v>2021</v>
      </c>
      <c r="D4" t="s">
        <v>20</v>
      </c>
      <c r="E4" s="4">
        <f>11509.8*1.21</f>
        <v>13926.857999999998</v>
      </c>
      <c r="F4" s="3">
        <v>44551</v>
      </c>
      <c r="G4" s="3">
        <v>44592</v>
      </c>
      <c r="H4" t="s">
        <v>21</v>
      </c>
      <c r="I4" t="s">
        <v>22</v>
      </c>
      <c r="J4" t="s">
        <v>14</v>
      </c>
    </row>
    <row r="5" spans="1:10" hidden="1" x14ac:dyDescent="0.25">
      <c r="A5" s="2">
        <v>4</v>
      </c>
      <c r="B5" t="s">
        <v>23</v>
      </c>
      <c r="C5" s="11">
        <v>2021</v>
      </c>
      <c r="D5" t="s">
        <v>24</v>
      </c>
      <c r="E5" s="4">
        <f>5504*1.21</f>
        <v>6659.84</v>
      </c>
      <c r="F5" s="3">
        <v>44523</v>
      </c>
      <c r="G5" s="3">
        <v>44561</v>
      </c>
      <c r="H5" t="s">
        <v>25</v>
      </c>
      <c r="I5" t="s">
        <v>26</v>
      </c>
      <c r="J5" t="s">
        <v>27</v>
      </c>
    </row>
    <row r="6" spans="1:10" hidden="1" x14ac:dyDescent="0.25">
      <c r="A6" s="2">
        <v>4</v>
      </c>
      <c r="B6" t="s">
        <v>28</v>
      </c>
      <c r="C6" s="11">
        <v>2021</v>
      </c>
      <c r="D6" t="s">
        <v>29</v>
      </c>
      <c r="E6" s="4">
        <f>9957*1.21</f>
        <v>12047.97</v>
      </c>
      <c r="F6" s="3">
        <v>44552</v>
      </c>
      <c r="G6" s="3">
        <v>44651</v>
      </c>
      <c r="H6" t="s">
        <v>30</v>
      </c>
      <c r="I6" t="s">
        <v>31</v>
      </c>
      <c r="J6" t="s">
        <v>14</v>
      </c>
    </row>
    <row r="7" spans="1:10" hidden="1" x14ac:dyDescent="0.25">
      <c r="A7" s="2">
        <v>4</v>
      </c>
      <c r="B7" t="s">
        <v>32</v>
      </c>
      <c r="C7" s="11">
        <v>2021</v>
      </c>
      <c r="D7" t="s">
        <v>33</v>
      </c>
      <c r="E7" s="4">
        <f>11834.22*1.21</f>
        <v>14319.406199999999</v>
      </c>
      <c r="F7" s="3">
        <v>44551</v>
      </c>
      <c r="G7" s="3">
        <v>44592</v>
      </c>
      <c r="H7" t="s">
        <v>34</v>
      </c>
      <c r="I7" t="s">
        <v>35</v>
      </c>
      <c r="J7" t="s">
        <v>14</v>
      </c>
    </row>
    <row r="8" spans="1:10" hidden="1" x14ac:dyDescent="0.25">
      <c r="A8" s="2">
        <v>4</v>
      </c>
      <c r="B8" t="s">
        <v>36</v>
      </c>
      <c r="C8" s="11">
        <v>2021</v>
      </c>
      <c r="D8" t="s">
        <v>37</v>
      </c>
      <c r="E8" s="4">
        <f>10432*1.21</f>
        <v>12622.72</v>
      </c>
      <c r="F8" s="3">
        <v>44508</v>
      </c>
      <c r="G8" s="3">
        <v>44544</v>
      </c>
      <c r="H8" t="s">
        <v>38</v>
      </c>
      <c r="I8" t="s">
        <v>39</v>
      </c>
      <c r="J8" t="s">
        <v>14</v>
      </c>
    </row>
    <row r="9" spans="1:10" hidden="1" x14ac:dyDescent="0.25">
      <c r="A9" s="2">
        <v>4</v>
      </c>
      <c r="B9" t="s">
        <v>40</v>
      </c>
      <c r="C9" s="11">
        <v>2021</v>
      </c>
      <c r="D9" t="s">
        <v>41</v>
      </c>
      <c r="E9" s="4">
        <f>14900*1.21</f>
        <v>18029</v>
      </c>
      <c r="F9" s="3">
        <v>44508</v>
      </c>
      <c r="G9" s="3">
        <v>44592</v>
      </c>
      <c r="H9" t="s">
        <v>38</v>
      </c>
      <c r="I9" t="s">
        <v>39</v>
      </c>
      <c r="J9" t="s">
        <v>14</v>
      </c>
    </row>
    <row r="10" spans="1:10" hidden="1" x14ac:dyDescent="0.25">
      <c r="A10" s="2">
        <v>4</v>
      </c>
      <c r="B10" t="s">
        <v>42</v>
      </c>
      <c r="C10" s="11">
        <v>2021</v>
      </c>
      <c r="D10" t="s">
        <v>43</v>
      </c>
      <c r="E10" s="4">
        <f>9468.5*1.21</f>
        <v>11456.885</v>
      </c>
      <c r="F10" s="3">
        <v>44557</v>
      </c>
      <c r="G10" s="3">
        <v>44592</v>
      </c>
      <c r="H10" t="s">
        <v>44</v>
      </c>
      <c r="I10" t="s">
        <v>45</v>
      </c>
      <c r="J10" t="s">
        <v>14</v>
      </c>
    </row>
    <row r="11" spans="1:10" hidden="1" x14ac:dyDescent="0.25">
      <c r="A11" s="2">
        <v>4</v>
      </c>
      <c r="B11" t="s">
        <v>46</v>
      </c>
      <c r="C11" s="11">
        <v>2021</v>
      </c>
      <c r="D11" t="s">
        <v>47</v>
      </c>
      <c r="E11" s="4">
        <v>6890</v>
      </c>
      <c r="F11" s="3">
        <v>44559</v>
      </c>
      <c r="G11" s="3">
        <v>44650</v>
      </c>
      <c r="H11" t="s">
        <v>48</v>
      </c>
      <c r="I11" t="s">
        <v>49</v>
      </c>
      <c r="J11" t="s">
        <v>14</v>
      </c>
    </row>
    <row r="12" spans="1:10" hidden="1" x14ac:dyDescent="0.25">
      <c r="A12" s="2">
        <v>4</v>
      </c>
      <c r="B12" t="s">
        <v>50</v>
      </c>
      <c r="C12" s="11">
        <v>2021</v>
      </c>
      <c r="D12" t="s">
        <v>51</v>
      </c>
      <c r="E12" s="4">
        <f>7470+1.21</f>
        <v>7471.21</v>
      </c>
      <c r="F12" s="3">
        <v>44509</v>
      </c>
      <c r="G12" s="3">
        <v>44592</v>
      </c>
      <c r="H12" t="s">
        <v>52</v>
      </c>
      <c r="I12" t="s">
        <v>53</v>
      </c>
      <c r="J12" t="s">
        <v>14</v>
      </c>
    </row>
    <row r="13" spans="1:10" hidden="1" x14ac:dyDescent="0.25">
      <c r="A13" s="2">
        <v>4</v>
      </c>
      <c r="B13" s="5" t="s">
        <v>54</v>
      </c>
      <c r="C13" s="11">
        <v>2021</v>
      </c>
      <c r="D13" t="s">
        <v>55</v>
      </c>
      <c r="E13" s="4">
        <f>7644.56*1.21</f>
        <v>9249.9176000000007</v>
      </c>
      <c r="F13" s="3">
        <v>44490</v>
      </c>
      <c r="G13" s="3">
        <v>44561</v>
      </c>
      <c r="H13" t="s">
        <v>56</v>
      </c>
      <c r="I13" t="s">
        <v>57</v>
      </c>
      <c r="J13" t="s">
        <v>27</v>
      </c>
    </row>
    <row r="14" spans="1:10" hidden="1" x14ac:dyDescent="0.25">
      <c r="A14" s="2">
        <v>4</v>
      </c>
      <c r="B14" s="5" t="s">
        <v>58</v>
      </c>
      <c r="C14" s="11">
        <v>2021</v>
      </c>
      <c r="D14" t="s">
        <v>59</v>
      </c>
      <c r="E14" s="4">
        <f>7761*1.21</f>
        <v>9390.81</v>
      </c>
      <c r="F14" s="3">
        <v>44494</v>
      </c>
      <c r="G14" s="3">
        <v>44561</v>
      </c>
      <c r="H14" t="s">
        <v>60</v>
      </c>
      <c r="I14" t="s">
        <v>61</v>
      </c>
      <c r="J14" t="s">
        <v>27</v>
      </c>
    </row>
    <row r="15" spans="1:10" hidden="1" x14ac:dyDescent="0.25">
      <c r="A15">
        <v>1</v>
      </c>
      <c r="B15" t="s">
        <v>62</v>
      </c>
      <c r="C15" s="11">
        <v>2022</v>
      </c>
      <c r="D15" t="s">
        <v>63</v>
      </c>
      <c r="E15" s="4">
        <f>7785.86*1.21</f>
        <v>9420.8905999999988</v>
      </c>
      <c r="F15" s="3">
        <v>44641</v>
      </c>
      <c r="G15" s="3">
        <v>44711</v>
      </c>
      <c r="H15" t="s">
        <v>64</v>
      </c>
      <c r="I15" s="6" t="s">
        <v>65</v>
      </c>
      <c r="J15" t="s">
        <v>14</v>
      </c>
    </row>
    <row r="16" spans="1:10" hidden="1" x14ac:dyDescent="0.25">
      <c r="A16">
        <v>1</v>
      </c>
      <c r="B16" t="s">
        <v>66</v>
      </c>
      <c r="C16" s="11">
        <v>2022</v>
      </c>
      <c r="D16" t="s">
        <v>67</v>
      </c>
      <c r="E16" s="4">
        <f>5087.22*1.21</f>
        <v>6155.5362000000005</v>
      </c>
      <c r="F16" s="3">
        <v>44641</v>
      </c>
      <c r="G16" s="3">
        <v>44711</v>
      </c>
      <c r="H16" t="s">
        <v>68</v>
      </c>
      <c r="I16" t="s">
        <v>69</v>
      </c>
      <c r="J16" t="s">
        <v>14</v>
      </c>
    </row>
    <row r="17" spans="1:10" hidden="1" x14ac:dyDescent="0.25">
      <c r="A17">
        <v>1</v>
      </c>
      <c r="B17" t="s">
        <v>70</v>
      </c>
      <c r="C17" s="11">
        <v>2022</v>
      </c>
      <c r="D17" t="s">
        <v>71</v>
      </c>
      <c r="E17" s="4">
        <f>8400*1.21</f>
        <v>10164</v>
      </c>
      <c r="F17" s="3">
        <v>44649</v>
      </c>
      <c r="G17" s="3">
        <v>44711</v>
      </c>
      <c r="H17" t="s">
        <v>72</v>
      </c>
      <c r="I17" t="s">
        <v>73</v>
      </c>
      <c r="J17" t="s">
        <v>14</v>
      </c>
    </row>
    <row r="18" spans="1:10" hidden="1" x14ac:dyDescent="0.25">
      <c r="A18">
        <v>1</v>
      </c>
      <c r="B18" t="s">
        <v>74</v>
      </c>
      <c r="C18" s="11">
        <v>2022</v>
      </c>
      <c r="D18" t="s">
        <v>75</v>
      </c>
      <c r="E18" s="4">
        <f>8975*1.21</f>
        <v>10859.75</v>
      </c>
      <c r="F18" s="3">
        <v>44649</v>
      </c>
      <c r="G18" s="3">
        <v>44711</v>
      </c>
      <c r="H18" t="s">
        <v>72</v>
      </c>
      <c r="I18" t="s">
        <v>73</v>
      </c>
      <c r="J18" t="s">
        <v>14</v>
      </c>
    </row>
    <row r="19" spans="1:10" hidden="1" x14ac:dyDescent="0.25">
      <c r="A19">
        <v>2</v>
      </c>
      <c r="B19" t="s">
        <v>76</v>
      </c>
      <c r="C19" s="11">
        <v>2022</v>
      </c>
      <c r="D19" t="s">
        <v>77</v>
      </c>
      <c r="E19" s="4">
        <f>6680*1.21</f>
        <v>8082.8</v>
      </c>
      <c r="F19" s="3">
        <v>44656</v>
      </c>
      <c r="G19" s="3">
        <v>44742</v>
      </c>
      <c r="H19" t="s">
        <v>78</v>
      </c>
      <c r="I19" t="s">
        <v>79</v>
      </c>
      <c r="J19" t="s">
        <v>14</v>
      </c>
    </row>
    <row r="20" spans="1:10" hidden="1" x14ac:dyDescent="0.25">
      <c r="A20">
        <v>2</v>
      </c>
      <c r="B20" t="s">
        <v>80</v>
      </c>
      <c r="C20" s="11">
        <v>2022</v>
      </c>
      <c r="D20" t="s">
        <v>81</v>
      </c>
      <c r="E20" s="4">
        <f>13300*1.21</f>
        <v>16093</v>
      </c>
      <c r="F20" s="3">
        <v>44659</v>
      </c>
      <c r="G20" s="3">
        <v>44772</v>
      </c>
      <c r="H20" t="s">
        <v>82</v>
      </c>
      <c r="I20" t="s">
        <v>83</v>
      </c>
      <c r="J20" t="s">
        <v>14</v>
      </c>
    </row>
    <row r="21" spans="1:10" s="12" customFormat="1" hidden="1" x14ac:dyDescent="0.25">
      <c r="A21" s="12">
        <v>2</v>
      </c>
      <c r="B21" s="12" t="s">
        <v>84</v>
      </c>
      <c r="C21" s="13">
        <v>2022</v>
      </c>
      <c r="D21" s="12" t="s">
        <v>85</v>
      </c>
      <c r="E21" s="14">
        <f>5865*1.21</f>
        <v>7096.65</v>
      </c>
      <c r="F21" s="15">
        <v>44677</v>
      </c>
      <c r="G21" s="15">
        <f>F21+90</f>
        <v>44767</v>
      </c>
      <c r="H21" s="12" t="s">
        <v>86</v>
      </c>
      <c r="J21" s="12" t="s">
        <v>14</v>
      </c>
    </row>
    <row r="22" spans="1:10" hidden="1" x14ac:dyDescent="0.25">
      <c r="A22">
        <v>2</v>
      </c>
      <c r="B22" t="s">
        <v>87</v>
      </c>
      <c r="C22" s="11">
        <v>2022</v>
      </c>
      <c r="D22" t="s">
        <v>88</v>
      </c>
      <c r="E22" s="4">
        <f>5171.43*1.21</f>
        <v>6257.4303</v>
      </c>
      <c r="F22" s="3">
        <v>44677</v>
      </c>
      <c r="G22" s="3">
        <f>F22+90</f>
        <v>44767</v>
      </c>
      <c r="H22" t="s">
        <v>89</v>
      </c>
      <c r="I22" t="s">
        <v>90</v>
      </c>
      <c r="J22" t="s">
        <v>14</v>
      </c>
    </row>
    <row r="23" spans="1:10" hidden="1" x14ac:dyDescent="0.25">
      <c r="A23">
        <v>2</v>
      </c>
      <c r="B23" t="s">
        <v>91</v>
      </c>
      <c r="C23" s="11">
        <v>2022</v>
      </c>
      <c r="D23" t="s">
        <v>92</v>
      </c>
      <c r="E23" s="4">
        <f>11331.69*1.21</f>
        <v>13711.3449</v>
      </c>
      <c r="F23" s="3">
        <v>44705</v>
      </c>
      <c r="G23" s="3">
        <f>F23+90</f>
        <v>44795</v>
      </c>
      <c r="H23" t="s">
        <v>93</v>
      </c>
      <c r="I23" t="s">
        <v>94</v>
      </c>
      <c r="J23" t="s">
        <v>14</v>
      </c>
    </row>
    <row r="24" spans="1:10" hidden="1" x14ac:dyDescent="0.25">
      <c r="A24">
        <v>2</v>
      </c>
      <c r="B24" t="s">
        <v>95</v>
      </c>
      <c r="C24" s="11">
        <v>2022</v>
      </c>
      <c r="D24" t="s">
        <v>96</v>
      </c>
      <c r="E24" s="4">
        <f>12724*1.21</f>
        <v>15396.039999999999</v>
      </c>
      <c r="F24" s="3">
        <v>44705</v>
      </c>
      <c r="G24" s="3">
        <f>F24+90</f>
        <v>44795</v>
      </c>
      <c r="H24" t="s">
        <v>97</v>
      </c>
      <c r="J24" t="s">
        <v>14</v>
      </c>
    </row>
    <row r="25" spans="1:10" hidden="1" x14ac:dyDescent="0.25">
      <c r="A25">
        <v>2</v>
      </c>
      <c r="B25" t="s">
        <v>98</v>
      </c>
      <c r="C25" s="11">
        <v>2022</v>
      </c>
      <c r="D25" t="s">
        <v>99</v>
      </c>
      <c r="E25" s="4">
        <f>7801.5*1.21</f>
        <v>9439.8150000000005</v>
      </c>
      <c r="F25" s="3">
        <v>44711</v>
      </c>
      <c r="G25" s="3">
        <v>44742</v>
      </c>
      <c r="H25" t="s">
        <v>56</v>
      </c>
      <c r="I25" t="s">
        <v>57</v>
      </c>
      <c r="J25" t="s">
        <v>14</v>
      </c>
    </row>
    <row r="26" spans="1:10" hidden="1" x14ac:dyDescent="0.25">
      <c r="A26">
        <v>3</v>
      </c>
      <c r="B26" s="6">
        <v>3201284285</v>
      </c>
      <c r="C26" s="11">
        <v>2022</v>
      </c>
      <c r="D26" t="s">
        <v>100</v>
      </c>
      <c r="E26" s="4">
        <f>7385*1.21</f>
        <v>8935.85</v>
      </c>
      <c r="F26" s="3">
        <v>44770</v>
      </c>
      <c r="G26" s="3">
        <v>44926</v>
      </c>
      <c r="H26" t="s">
        <v>101</v>
      </c>
      <c r="I26" t="s">
        <v>102</v>
      </c>
      <c r="J26" t="s">
        <v>14</v>
      </c>
    </row>
    <row r="27" spans="1:10" hidden="1" x14ac:dyDescent="0.25">
      <c r="A27">
        <v>3</v>
      </c>
      <c r="B27" s="6">
        <v>3201282629</v>
      </c>
      <c r="C27" s="11">
        <v>2022</v>
      </c>
      <c r="D27" t="s">
        <v>103</v>
      </c>
      <c r="E27" s="4">
        <f>14875*1.21</f>
        <v>17998.75</v>
      </c>
      <c r="F27" s="3">
        <v>44810</v>
      </c>
      <c r="G27" s="3">
        <v>44926</v>
      </c>
      <c r="H27" t="s">
        <v>104</v>
      </c>
      <c r="I27" t="s">
        <v>105</v>
      </c>
      <c r="J27" t="s">
        <v>14</v>
      </c>
    </row>
    <row r="28" spans="1:10" hidden="1" x14ac:dyDescent="0.25">
      <c r="A28">
        <v>3</v>
      </c>
      <c r="B28" s="6">
        <v>3201284359</v>
      </c>
      <c r="C28" s="11">
        <v>2022</v>
      </c>
      <c r="D28" t="s">
        <v>106</v>
      </c>
      <c r="E28" s="4">
        <f>7600*1.21</f>
        <v>9196</v>
      </c>
      <c r="F28" s="3">
        <v>44811</v>
      </c>
      <c r="G28" s="3">
        <v>44926</v>
      </c>
      <c r="H28" t="s">
        <v>107</v>
      </c>
      <c r="I28" t="s">
        <v>108</v>
      </c>
      <c r="J28" t="s">
        <v>14</v>
      </c>
    </row>
    <row r="29" spans="1:10" hidden="1" x14ac:dyDescent="0.25">
      <c r="A29">
        <v>3</v>
      </c>
      <c r="B29" t="s">
        <v>109</v>
      </c>
      <c r="C29" s="11">
        <v>2022</v>
      </c>
      <c r="D29" t="s">
        <v>110</v>
      </c>
      <c r="E29" s="4">
        <f>12383.2*1.21</f>
        <v>14983.672</v>
      </c>
      <c r="F29" s="3">
        <v>44804</v>
      </c>
      <c r="G29" s="3">
        <v>44926</v>
      </c>
      <c r="H29" t="s">
        <v>111</v>
      </c>
      <c r="I29" t="s">
        <v>112</v>
      </c>
      <c r="J29" t="s">
        <v>14</v>
      </c>
    </row>
    <row r="30" spans="1:10" hidden="1" x14ac:dyDescent="0.25">
      <c r="A30">
        <v>3</v>
      </c>
      <c r="B30" s="6">
        <v>3201283550</v>
      </c>
      <c r="C30" s="11">
        <v>2022</v>
      </c>
      <c r="D30" t="s">
        <v>113</v>
      </c>
      <c r="E30" s="4">
        <f>7980*1.21</f>
        <v>9655.7999999999993</v>
      </c>
      <c r="F30" s="3">
        <v>44809</v>
      </c>
      <c r="G30" s="3">
        <v>44926</v>
      </c>
      <c r="H30" t="s">
        <v>44</v>
      </c>
      <c r="I30" t="s">
        <v>45</v>
      </c>
      <c r="J30" t="s">
        <v>14</v>
      </c>
    </row>
    <row r="31" spans="1:10" hidden="1" x14ac:dyDescent="0.25">
      <c r="A31">
        <v>3</v>
      </c>
      <c r="B31" s="6">
        <v>3201282456</v>
      </c>
      <c r="C31" s="11">
        <v>2022</v>
      </c>
      <c r="D31" t="s">
        <v>114</v>
      </c>
      <c r="E31" s="4">
        <f>10469.21*1.21</f>
        <v>12667.744099999998</v>
      </c>
      <c r="F31" s="3">
        <v>44810</v>
      </c>
      <c r="G31" s="3">
        <v>44926</v>
      </c>
      <c r="H31" t="s">
        <v>115</v>
      </c>
      <c r="I31" t="s">
        <v>116</v>
      </c>
      <c r="J31" t="s">
        <v>14</v>
      </c>
    </row>
    <row r="32" spans="1:10" hidden="1" x14ac:dyDescent="0.25">
      <c r="A32">
        <v>3</v>
      </c>
      <c r="B32" s="6">
        <v>3201293830</v>
      </c>
      <c r="C32" s="11">
        <v>2022</v>
      </c>
      <c r="D32" t="s">
        <v>117</v>
      </c>
      <c r="E32" s="4">
        <f>5959.92*1.21</f>
        <v>7211.5032000000001</v>
      </c>
      <c r="F32" s="3">
        <v>44831</v>
      </c>
      <c r="G32" s="3">
        <v>44926</v>
      </c>
      <c r="H32" s="7" t="s">
        <v>118</v>
      </c>
      <c r="I32" s="7" t="s">
        <v>119</v>
      </c>
      <c r="J32" t="s">
        <v>14</v>
      </c>
    </row>
    <row r="33" spans="1:10" x14ac:dyDescent="0.25">
      <c r="A33">
        <v>4</v>
      </c>
      <c r="B33">
        <v>3201312459</v>
      </c>
      <c r="C33" s="11">
        <v>2022</v>
      </c>
      <c r="D33" t="s">
        <v>120</v>
      </c>
      <c r="E33" s="4">
        <f>13495*1.21</f>
        <v>16328.949999999999</v>
      </c>
      <c r="F33" s="3">
        <v>44860</v>
      </c>
      <c r="G33" s="3">
        <v>44926</v>
      </c>
      <c r="H33" t="s">
        <v>121</v>
      </c>
      <c r="I33" t="s">
        <v>122</v>
      </c>
      <c r="J33" t="s">
        <v>14</v>
      </c>
    </row>
    <row r="34" spans="1:10" x14ac:dyDescent="0.25">
      <c r="A34">
        <v>4</v>
      </c>
      <c r="B34">
        <v>3201307333</v>
      </c>
      <c r="C34" s="11">
        <v>2022</v>
      </c>
      <c r="D34" t="s">
        <v>123</v>
      </c>
      <c r="E34" s="4">
        <f>14900*1.21</f>
        <v>18029</v>
      </c>
      <c r="F34" s="3">
        <v>44852</v>
      </c>
      <c r="G34" s="3">
        <v>45016</v>
      </c>
      <c r="H34" t="s">
        <v>124</v>
      </c>
      <c r="I34" t="s">
        <v>125</v>
      </c>
      <c r="J34" t="s">
        <v>14</v>
      </c>
    </row>
    <row r="35" spans="1:10" x14ac:dyDescent="0.25">
      <c r="A35">
        <v>4</v>
      </c>
      <c r="B35">
        <v>3201302214</v>
      </c>
      <c r="C35" s="11">
        <v>2022</v>
      </c>
      <c r="D35" t="s">
        <v>126</v>
      </c>
      <c r="E35" s="4">
        <f>5775*1.21</f>
        <v>6987.75</v>
      </c>
      <c r="F35" s="3">
        <v>44844</v>
      </c>
      <c r="G35" s="3">
        <v>44926</v>
      </c>
      <c r="H35" t="s">
        <v>127</v>
      </c>
      <c r="I35" s="6" t="s">
        <v>128</v>
      </c>
      <c r="J35" t="s">
        <v>14</v>
      </c>
    </row>
    <row r="36" spans="1:10" x14ac:dyDescent="0.25">
      <c r="A36">
        <v>4</v>
      </c>
      <c r="B36">
        <v>3201304735</v>
      </c>
      <c r="C36" s="11">
        <v>2022</v>
      </c>
      <c r="D36" s="8" t="s">
        <v>129</v>
      </c>
      <c r="E36" s="4">
        <f>7340.92*1.21</f>
        <v>8882.5131999999994</v>
      </c>
      <c r="F36" s="3">
        <v>44847</v>
      </c>
      <c r="G36" s="3">
        <v>44926</v>
      </c>
      <c r="H36" t="s">
        <v>130</v>
      </c>
      <c r="I36" t="s">
        <v>131</v>
      </c>
      <c r="J36" t="s">
        <v>14</v>
      </c>
    </row>
    <row r="37" spans="1:10" x14ac:dyDescent="0.25">
      <c r="A37">
        <v>4</v>
      </c>
      <c r="B37">
        <v>3201305188</v>
      </c>
      <c r="C37" s="11">
        <v>2022</v>
      </c>
      <c r="D37" t="s">
        <v>132</v>
      </c>
      <c r="E37" s="4">
        <f>14950*1.2</f>
        <v>17940</v>
      </c>
      <c r="F37" s="3">
        <v>44848</v>
      </c>
      <c r="G37" s="3">
        <v>44926</v>
      </c>
      <c r="H37" t="s">
        <v>82</v>
      </c>
      <c r="I37" t="s">
        <v>83</v>
      </c>
      <c r="J37" t="s">
        <v>14</v>
      </c>
    </row>
    <row r="38" spans="1:10" x14ac:dyDescent="0.25">
      <c r="A38">
        <v>4</v>
      </c>
      <c r="B38">
        <v>3201305184</v>
      </c>
      <c r="C38" s="11">
        <v>2022</v>
      </c>
      <c r="D38" t="s">
        <v>133</v>
      </c>
      <c r="E38" s="4">
        <f>12840*1.16</f>
        <v>14894.4</v>
      </c>
      <c r="F38" s="3">
        <v>44848</v>
      </c>
      <c r="G38" s="3">
        <v>44926</v>
      </c>
      <c r="H38" t="s">
        <v>82</v>
      </c>
      <c r="I38" t="s">
        <v>83</v>
      </c>
      <c r="J38" t="s">
        <v>14</v>
      </c>
    </row>
    <row r="39" spans="1:10" x14ac:dyDescent="0.25">
      <c r="A39">
        <v>4</v>
      </c>
      <c r="B39" s="6">
        <v>3201309779</v>
      </c>
      <c r="C39" s="11">
        <v>2022</v>
      </c>
      <c r="D39" t="s">
        <v>134</v>
      </c>
      <c r="E39" s="4">
        <f>9716*1.21</f>
        <v>11756.359999999999</v>
      </c>
      <c r="F39" s="3">
        <v>44855</v>
      </c>
      <c r="G39" s="3">
        <v>44926</v>
      </c>
      <c r="H39" t="s">
        <v>135</v>
      </c>
      <c r="I39" t="s">
        <v>136</v>
      </c>
      <c r="J39" t="s">
        <v>14</v>
      </c>
    </row>
    <row r="40" spans="1:10" x14ac:dyDescent="0.25">
      <c r="A40">
        <v>4</v>
      </c>
      <c r="B40" s="6">
        <v>3201309984</v>
      </c>
      <c r="C40" s="11">
        <v>2022</v>
      </c>
      <c r="D40" t="s">
        <v>137</v>
      </c>
      <c r="E40" s="4">
        <f>12000*1.21</f>
        <v>14520</v>
      </c>
      <c r="F40" s="3">
        <v>44855</v>
      </c>
      <c r="G40" s="3">
        <v>44957</v>
      </c>
      <c r="H40" t="s">
        <v>138</v>
      </c>
      <c r="I40" t="s">
        <v>139</v>
      </c>
      <c r="J40" t="s">
        <v>27</v>
      </c>
    </row>
    <row r="41" spans="1:10" x14ac:dyDescent="0.25">
      <c r="A41">
        <v>4</v>
      </c>
      <c r="B41" s="6">
        <v>3201309856</v>
      </c>
      <c r="C41" s="11">
        <v>2022</v>
      </c>
      <c r="D41" t="s">
        <v>140</v>
      </c>
      <c r="E41" s="4">
        <f>5210.45*1.21</f>
        <v>6304.6444999999994</v>
      </c>
      <c r="F41" s="3">
        <v>44855</v>
      </c>
      <c r="G41" s="3">
        <v>44926</v>
      </c>
      <c r="H41" t="s">
        <v>64</v>
      </c>
      <c r="I41" s="6" t="s">
        <v>65</v>
      </c>
      <c r="J41" t="s">
        <v>14</v>
      </c>
    </row>
    <row r="42" spans="1:10" x14ac:dyDescent="0.25">
      <c r="A42">
        <v>4</v>
      </c>
      <c r="B42">
        <v>3201309444</v>
      </c>
      <c r="C42" s="11">
        <v>2022</v>
      </c>
      <c r="D42" t="s">
        <v>141</v>
      </c>
      <c r="E42" s="4">
        <f>5218.7*1.21</f>
        <v>6314.6269999999995</v>
      </c>
      <c r="F42" s="3">
        <v>44854</v>
      </c>
      <c r="G42" s="3">
        <v>44926</v>
      </c>
      <c r="H42" t="s">
        <v>93</v>
      </c>
      <c r="I42" t="s">
        <v>94</v>
      </c>
      <c r="J42" t="s">
        <v>14</v>
      </c>
    </row>
    <row r="43" spans="1:10" x14ac:dyDescent="0.25">
      <c r="A43">
        <v>4</v>
      </c>
      <c r="B43" s="6">
        <v>3201311568</v>
      </c>
      <c r="C43" s="11">
        <v>2022</v>
      </c>
      <c r="D43" t="s">
        <v>142</v>
      </c>
      <c r="E43" s="4">
        <f>14805.88*1.21</f>
        <v>17915.114799999999</v>
      </c>
      <c r="F43" s="3">
        <v>44859</v>
      </c>
      <c r="G43" s="3">
        <v>44926</v>
      </c>
      <c r="H43" t="s">
        <v>143</v>
      </c>
      <c r="I43" t="s">
        <v>144</v>
      </c>
      <c r="J43" t="s">
        <v>14</v>
      </c>
    </row>
    <row r="44" spans="1:10" x14ac:dyDescent="0.25">
      <c r="A44">
        <v>4</v>
      </c>
      <c r="B44">
        <v>3201311787</v>
      </c>
      <c r="C44" s="11">
        <v>2022</v>
      </c>
      <c r="D44" t="s">
        <v>145</v>
      </c>
      <c r="E44" s="4">
        <f>5018.5*1.21</f>
        <v>6072.3850000000002</v>
      </c>
      <c r="F44" s="3">
        <v>44859</v>
      </c>
      <c r="G44" s="3">
        <v>44926</v>
      </c>
      <c r="H44" t="s">
        <v>146</v>
      </c>
      <c r="I44" t="s">
        <v>147</v>
      </c>
      <c r="J44" t="s">
        <v>14</v>
      </c>
    </row>
    <row r="45" spans="1:10" x14ac:dyDescent="0.25">
      <c r="A45">
        <v>4</v>
      </c>
      <c r="B45" s="6">
        <v>3201311815</v>
      </c>
      <c r="C45" s="11">
        <v>2022</v>
      </c>
      <c r="D45" t="s">
        <v>148</v>
      </c>
      <c r="E45" s="4">
        <f>9215*1.21</f>
        <v>11150.15</v>
      </c>
      <c r="F45" s="3">
        <v>44859</v>
      </c>
      <c r="G45" s="3">
        <v>44926</v>
      </c>
      <c r="H45" s="6" t="s">
        <v>149</v>
      </c>
      <c r="I45" t="s">
        <v>150</v>
      </c>
      <c r="J45" t="s">
        <v>14</v>
      </c>
    </row>
    <row r="46" spans="1:10" x14ac:dyDescent="0.25">
      <c r="A46">
        <v>4</v>
      </c>
      <c r="B46" s="6">
        <v>3201316576</v>
      </c>
      <c r="C46" s="11">
        <v>2022</v>
      </c>
      <c r="D46" t="s">
        <v>151</v>
      </c>
      <c r="E46" s="4">
        <f>6890*1.21</f>
        <v>8336.9</v>
      </c>
      <c r="F46" s="3">
        <v>44868</v>
      </c>
      <c r="G46" s="3">
        <v>44926</v>
      </c>
      <c r="H46" s="6" t="s">
        <v>152</v>
      </c>
      <c r="I46" t="s">
        <v>153</v>
      </c>
      <c r="J46" t="s">
        <v>14</v>
      </c>
    </row>
    <row r="47" spans="1:10" x14ac:dyDescent="0.25">
      <c r="A47">
        <v>4</v>
      </c>
      <c r="B47" s="6">
        <v>3201320159</v>
      </c>
      <c r="C47" s="11">
        <v>2022</v>
      </c>
      <c r="D47" t="s">
        <v>154</v>
      </c>
      <c r="E47" s="4">
        <f>38377.38*1.21</f>
        <v>46436.629799999995</v>
      </c>
      <c r="F47" s="3">
        <v>44873</v>
      </c>
      <c r="G47" s="3">
        <v>44926</v>
      </c>
      <c r="H47" s="6" t="s">
        <v>155</v>
      </c>
      <c r="I47" t="s">
        <v>156</v>
      </c>
      <c r="J47" t="s">
        <v>14</v>
      </c>
    </row>
    <row r="48" spans="1:10" x14ac:dyDescent="0.25">
      <c r="A48">
        <v>4</v>
      </c>
      <c r="B48" s="6">
        <v>3201320741</v>
      </c>
      <c r="C48" s="11">
        <v>2022</v>
      </c>
      <c r="D48" t="s">
        <v>157</v>
      </c>
      <c r="E48" s="4">
        <f>7400*1.21</f>
        <v>8954</v>
      </c>
      <c r="F48" s="3">
        <v>44874</v>
      </c>
      <c r="G48" s="3">
        <v>44926</v>
      </c>
      <c r="H48" t="s">
        <v>158</v>
      </c>
      <c r="I48" t="s">
        <v>159</v>
      </c>
      <c r="J48" t="s">
        <v>14</v>
      </c>
    </row>
    <row r="49" spans="1:10" x14ac:dyDescent="0.25">
      <c r="A49">
        <v>4</v>
      </c>
      <c r="B49" s="6">
        <v>3201323651</v>
      </c>
      <c r="C49" s="11">
        <v>2022</v>
      </c>
      <c r="D49" t="s">
        <v>160</v>
      </c>
      <c r="E49" s="4">
        <f>14862.9*1.21</f>
        <v>17984.109</v>
      </c>
      <c r="F49" s="3">
        <v>44879</v>
      </c>
      <c r="G49" s="3">
        <v>44926</v>
      </c>
      <c r="H49" t="s">
        <v>161</v>
      </c>
      <c r="I49" t="s">
        <v>162</v>
      </c>
      <c r="J49" t="s">
        <v>14</v>
      </c>
    </row>
    <row r="50" spans="1:10" x14ac:dyDescent="0.25">
      <c r="A50">
        <v>4</v>
      </c>
      <c r="B50" s="6">
        <v>3201329603</v>
      </c>
      <c r="C50" s="11">
        <v>2022</v>
      </c>
      <c r="D50" t="s">
        <v>85</v>
      </c>
      <c r="E50" s="4">
        <f>6650*1.21</f>
        <v>8046.5</v>
      </c>
      <c r="F50" s="3">
        <v>44887</v>
      </c>
      <c r="G50" s="3">
        <v>44926</v>
      </c>
      <c r="H50" t="s">
        <v>163</v>
      </c>
      <c r="I50" s="6" t="s">
        <v>164</v>
      </c>
      <c r="J50" t="s">
        <v>14</v>
      </c>
    </row>
    <row r="51" spans="1:10" x14ac:dyDescent="0.25">
      <c r="A51">
        <v>4</v>
      </c>
      <c r="B51" s="6">
        <v>3201332451</v>
      </c>
      <c r="C51" s="11">
        <v>2022</v>
      </c>
      <c r="D51" t="s">
        <v>165</v>
      </c>
      <c r="E51" s="4">
        <f>8036.4*1.21</f>
        <v>9724.0439999999999</v>
      </c>
      <c r="F51" s="3">
        <v>44890</v>
      </c>
      <c r="G51" s="3">
        <v>45291</v>
      </c>
      <c r="H51" t="s">
        <v>107</v>
      </c>
      <c r="I51" t="s">
        <v>108</v>
      </c>
      <c r="J51" t="s">
        <v>14</v>
      </c>
    </row>
    <row r="52" spans="1:10" x14ac:dyDescent="0.25">
      <c r="A52">
        <v>4</v>
      </c>
      <c r="B52" s="6">
        <v>3201328655</v>
      </c>
      <c r="C52" s="11">
        <v>2022</v>
      </c>
      <c r="D52" t="s">
        <v>166</v>
      </c>
      <c r="E52" s="4">
        <f>14853*1.21</f>
        <v>17972.13</v>
      </c>
      <c r="F52" s="3">
        <v>44893</v>
      </c>
      <c r="G52" s="3">
        <v>45291</v>
      </c>
      <c r="H52" t="s">
        <v>167</v>
      </c>
      <c r="I52" s="2" t="s">
        <v>13</v>
      </c>
      <c r="J52" s="2" t="s">
        <v>14</v>
      </c>
    </row>
    <row r="53" spans="1:10" x14ac:dyDescent="0.25">
      <c r="E53" s="4"/>
      <c r="F53" s="3"/>
    </row>
    <row r="54" spans="1:10" x14ac:dyDescent="0.25">
      <c r="E54" s="4"/>
      <c r="F54" s="3"/>
    </row>
    <row r="55" spans="1:10" x14ac:dyDescent="0.25">
      <c r="E55" s="4"/>
    </row>
    <row r="56" spans="1:10" x14ac:dyDescent="0.25">
      <c r="E56" s="4"/>
    </row>
    <row r="57" spans="1:10" x14ac:dyDescent="0.25">
      <c r="E57" s="4"/>
    </row>
    <row r="58" spans="1:10" x14ac:dyDescent="0.25">
      <c r="E58" s="4"/>
    </row>
    <row r="59" spans="1:10" x14ac:dyDescent="0.25">
      <c r="E59" s="4"/>
    </row>
    <row r="60" spans="1:10" x14ac:dyDescent="0.25">
      <c r="E60" s="4"/>
    </row>
    <row r="61" spans="1:10" x14ac:dyDescent="0.25">
      <c r="E61" s="4"/>
    </row>
    <row r="62" spans="1:10" x14ac:dyDescent="0.25">
      <c r="E62" s="4"/>
    </row>
    <row r="63" spans="1:10" x14ac:dyDescent="0.25">
      <c r="E63" s="4"/>
    </row>
    <row r="64" spans="1:10" x14ac:dyDescent="0.25">
      <c r="E64" s="4"/>
    </row>
    <row r="65" spans="5:5" x14ac:dyDescent="0.25">
      <c r="E65" s="4"/>
    </row>
    <row r="66" spans="5:5" x14ac:dyDescent="0.25">
      <c r="E66" s="4"/>
    </row>
    <row r="67" spans="5:5" x14ac:dyDescent="0.25">
      <c r="E67" s="4"/>
    </row>
    <row r="68" spans="5:5" x14ac:dyDescent="0.25">
      <c r="E68" s="4"/>
    </row>
    <row r="69" spans="5:5" x14ac:dyDescent="0.25">
      <c r="E69" s="4"/>
    </row>
    <row r="70" spans="5:5" x14ac:dyDescent="0.25">
      <c r="E70" s="4"/>
    </row>
    <row r="71" spans="5:5" x14ac:dyDescent="0.25">
      <c r="E71" s="4"/>
    </row>
    <row r="72" spans="5:5" x14ac:dyDescent="0.25">
      <c r="E72" s="4"/>
    </row>
    <row r="73" spans="5:5" x14ac:dyDescent="0.25">
      <c r="E73" s="4"/>
    </row>
    <row r="74" spans="5:5" x14ac:dyDescent="0.25">
      <c r="E74" s="4"/>
    </row>
  </sheetData>
  <autoFilter ref="A1:J52" xr:uid="{00000000-0001-0000-0000-000000000000}">
    <filterColumn colId="0">
      <filters>
        <filter val="4"/>
      </filters>
    </filterColumn>
    <filterColumn colId="2">
      <filters>
        <filter val="2022"/>
      </filters>
    </filterColumn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F783F34EB9164CA1045DB937468687" ma:contentTypeVersion="2" ma:contentTypeDescription="Crea un document nou" ma:contentTypeScope="" ma:versionID="75d67a9f9a4fc38190f990f81b4cf2ef">
  <xsd:schema xmlns:xsd="http://www.w3.org/2001/XMLSchema" xmlns:xs="http://www.w3.org/2001/XMLSchema" xmlns:p="http://schemas.microsoft.com/office/2006/metadata/properties" xmlns:ns2="5204bb2e-7e43-4c56-8cc4-5d3dc0971275" targetNamespace="http://schemas.microsoft.com/office/2006/metadata/properties" ma:root="true" ma:fieldsID="846eac67fb15eba2e1b735201c36968f" ns2:_="">
    <xsd:import namespace="5204bb2e-7e43-4c56-8cc4-5d3dc097127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04bb2e-7e43-4c56-8cc4-5d3dc09712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CC0B36-383C-4662-B755-255BAEC670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04bb2e-7e43-4c56-8cc4-5d3dc09712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B916F14-7979-46BB-9424-CE3D3651D2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06E96F1-70DF-4A55-BED7-2293258A804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Manager/>
  <Company>HP CDS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DBarea</dc:creator>
  <cp:keywords/>
  <dc:description/>
  <cp:lastModifiedBy>Gil</cp:lastModifiedBy>
  <cp:revision/>
  <dcterms:created xsi:type="dcterms:W3CDTF">2018-05-21T13:25:18Z</dcterms:created>
  <dcterms:modified xsi:type="dcterms:W3CDTF">2023-01-09T15:42:24Z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0x01010099F783F34EB9164CA1045DB937468687</vt:lpwstr>
  </property>
</Properties>
</file>