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CONTRACTACIO\CONTRACTACIO\obres\2022\09_Rambla països catalans\perfil contractant\"/>
    </mc:Choice>
  </mc:AlternateContent>
  <bookViews>
    <workbookView xWindow="240" yWindow="45" windowWidth="18855" windowHeight="11985"/>
  </bookViews>
  <sheets>
    <sheet name="Full 1" sheetId="1" r:id="rId1"/>
  </sheets>
  <calcPr calcId="152511"/>
</workbook>
</file>

<file path=xl/calcChain.xml><?xml version="1.0" encoding="utf-8"?>
<calcChain xmlns="http://schemas.openxmlformats.org/spreadsheetml/2006/main">
  <c r="J73" i="1" l="1"/>
  <c r="L68" i="1"/>
  <c r="K68" i="1"/>
  <c r="M68" i="1" s="1"/>
  <c r="L69" i="1" s="1"/>
  <c r="L64" i="1"/>
  <c r="K64" i="1"/>
  <c r="M64" i="1" s="1"/>
  <c r="L65" i="1" s="1"/>
  <c r="J60" i="1"/>
  <c r="K60" i="1" s="1"/>
  <c r="K58" i="1" s="1"/>
  <c r="M58" i="1" s="1"/>
  <c r="L61" i="1" s="1"/>
  <c r="L58" i="1"/>
  <c r="J53" i="1"/>
  <c r="J52" i="1"/>
  <c r="J51" i="1"/>
  <c r="J50" i="1"/>
  <c r="J49" i="1"/>
  <c r="J48" i="1"/>
  <c r="J47" i="1"/>
  <c r="J46" i="1"/>
  <c r="K53" i="1" s="1"/>
  <c r="K44" i="1" s="1"/>
  <c r="M44" i="1" s="1"/>
  <c r="L44" i="1"/>
  <c r="K43" i="1"/>
  <c r="J43" i="1"/>
  <c r="L41" i="1"/>
  <c r="K41" i="1"/>
  <c r="M41" i="1" s="1"/>
  <c r="J40" i="1"/>
  <c r="J39" i="1"/>
  <c r="J38" i="1"/>
  <c r="J37" i="1"/>
  <c r="J36" i="1"/>
  <c r="J35" i="1"/>
  <c r="J34" i="1"/>
  <c r="K40" i="1" s="1"/>
  <c r="K32" i="1" s="1"/>
  <c r="M32" i="1" s="1"/>
  <c r="L32" i="1"/>
  <c r="J29" i="1"/>
  <c r="J28" i="1"/>
  <c r="J27" i="1"/>
  <c r="J26" i="1"/>
  <c r="J25" i="1"/>
  <c r="J24" i="1"/>
  <c r="J23" i="1"/>
  <c r="J22" i="1"/>
  <c r="K29" i="1" s="1"/>
  <c r="K20" i="1" s="1"/>
  <c r="M20" i="1" s="1"/>
  <c r="L30" i="1" s="1"/>
  <c r="L20" i="1"/>
  <c r="M15" i="1"/>
  <c r="L16" i="1" s="1"/>
  <c r="L15" i="1"/>
  <c r="K15" i="1"/>
  <c r="L12" i="1"/>
  <c r="M12" i="1" s="1"/>
  <c r="L13" i="1" s="1"/>
  <c r="K12" i="1"/>
  <c r="J9" i="1"/>
  <c r="K9" i="1" s="1"/>
  <c r="K7" i="1" s="1"/>
  <c r="M7" i="1" s="1"/>
  <c r="L10" i="1" s="1"/>
  <c r="L7" i="1"/>
  <c r="M65" i="1" l="1"/>
  <c r="L63" i="1"/>
  <c r="M63" i="1" s="1"/>
  <c r="M10" i="1"/>
  <c r="L6" i="1"/>
  <c r="M6" i="1" s="1"/>
  <c r="L67" i="1"/>
  <c r="M67" i="1" s="1"/>
  <c r="M69" i="1"/>
  <c r="L70" i="1" s="1"/>
  <c r="M13" i="1"/>
  <c r="L11" i="1"/>
  <c r="M11" i="1" s="1"/>
  <c r="L19" i="1"/>
  <c r="M19" i="1" s="1"/>
  <c r="M30" i="1"/>
  <c r="L54" i="1"/>
  <c r="L14" i="1"/>
  <c r="M14" i="1" s="1"/>
  <c r="M16" i="1"/>
  <c r="M61" i="1"/>
  <c r="L62" i="1" s="1"/>
  <c r="L57" i="1"/>
  <c r="M57" i="1" s="1"/>
  <c r="M62" i="1" l="1"/>
  <c r="L56" i="1"/>
  <c r="M56" i="1" s="1"/>
  <c r="M70" i="1"/>
  <c r="L66" i="1"/>
  <c r="M66" i="1" s="1"/>
  <c r="L31" i="1"/>
  <c r="M31" i="1" s="1"/>
  <c r="M54" i="1"/>
  <c r="L17" i="1"/>
  <c r="L55" i="1"/>
  <c r="M55" i="1" l="1"/>
  <c r="L18" i="1"/>
  <c r="M18" i="1" s="1"/>
  <c r="M17" i="1"/>
  <c r="L5" i="1"/>
  <c r="M5" i="1" s="1"/>
  <c r="L71" i="1" l="1"/>
  <c r="M71" i="1" l="1"/>
  <c r="L4" i="1"/>
  <c r="M4" i="1" s="1"/>
</calcChain>
</file>

<file path=xl/sharedStrings.xml><?xml version="1.0" encoding="utf-8"?>
<sst xmlns="http://schemas.openxmlformats.org/spreadsheetml/2006/main" count="146" uniqueCount="146">
  <si>
    <t>Obra:</t>
  </si>
  <si>
    <t>2a FASE_Pavimentació Rambla Paisos Catalans_Santa Maraia de Palautordera</t>
  </si>
  <si>
    <t>Pressupost</t>
  </si>
  <si>
    <t>% C.I.</t>
  </si>
  <si>
    <t>Codi</t>
  </si>
  <si>
    <t>Tipus</t>
  </si>
  <si>
    <t>U</t>
  </si>
  <si>
    <t>Resum</t>
  </si>
  <si>
    <t>Quantitat</t>
  </si>
  <si>
    <t>Preu (€)</t>
  </si>
  <si>
    <t>Import (€)</t>
  </si>
  <si>
    <t>20220315_2A FASE_PAV. RAMBLA PAÏSOS CATALANS</t>
  </si>
  <si>
    <t>Capítol</t>
  </si>
  <si>
    <t>2a FASE_Pavimentació Rambla Paisos Catalans_Santa Maraia de Palautordera</t>
  </si>
  <si>
    <t>A</t>
  </si>
  <si>
    <t>Capítol</t>
  </si>
  <si>
    <t>Acondicionament del terreny</t>
  </si>
  <si>
    <t>AC</t>
  </si>
  <si>
    <t>Capítol</t>
  </si>
  <si>
    <t>Moviment de terres en obra civil</t>
  </si>
  <si>
    <t>ACE010</t>
  </si>
  <si>
    <t>Partida</t>
  </si>
  <si>
    <t>m³</t>
  </si>
  <si>
    <t>Excavació de terres per esplanació en terra tova, amb mitjans mecànics, retirada dels materials excavats i càrrega a camió.</t>
  </si>
  <si>
    <t>Uts.</t>
  </si>
  <si>
    <t>Llargada</t>
  </si>
  <si>
    <t>Amplada</t>
  </si>
  <si>
    <t>Alçada</t>
  </si>
  <si>
    <t>Parcial</t>
  </si>
  <si>
    <t>Subtotal</t>
  </si>
  <si>
    <t>rebaix sauló existent</t>
  </si>
  <si>
    <t>AC</t>
  </si>
  <si>
    <t>AD</t>
  </si>
  <si>
    <t>Capítol</t>
  </si>
  <si>
    <t>Compactació</t>
  </si>
  <si>
    <t>ADR100</t>
  </si>
  <si>
    <t>Partida</t>
  </si>
  <si>
    <t>m²</t>
  </si>
  <si>
    <t>Compactació de la base rebaixada de sauló</t>
  </si>
  <si>
    <t>AD</t>
  </si>
  <si>
    <t>AN</t>
  </si>
  <si>
    <t>Capítol</t>
  </si>
  <si>
    <t>Anivellament</t>
  </si>
  <si>
    <t>ANS010</t>
  </si>
  <si>
    <t>Partida</t>
  </si>
  <si>
    <t>m²</t>
  </si>
  <si>
    <t>Solera de formigó armat de 15 cm d'espessor,</t>
  </si>
  <si>
    <t>AN</t>
  </si>
  <si>
    <t>A</t>
  </si>
  <si>
    <t>M</t>
  </si>
  <si>
    <t>Capítol</t>
  </si>
  <si>
    <t>Ferms i paviments urbans</t>
  </si>
  <si>
    <t>ML</t>
  </si>
  <si>
    <t>Capítol</t>
  </si>
  <si>
    <t>Vores i límits de paviments</t>
  </si>
  <si>
    <t>MLB010</t>
  </si>
  <si>
    <t>Partida</t>
  </si>
  <si>
    <t>m</t>
  </si>
  <si>
    <t>Vorada recta de formigó, monocapa, amb secció normalitzada de vianants A3 (20x8)</t>
  </si>
  <si>
    <t>Uts.</t>
  </si>
  <si>
    <t>Llargada</t>
  </si>
  <si>
    <t>Amplada</t>
  </si>
  <si>
    <t>Alçada</t>
  </si>
  <si>
    <t>Parcial</t>
  </si>
  <si>
    <t>Subtotal</t>
  </si>
  <si>
    <t>voarda recta de formigó</t>
  </si>
  <si>
    <t>ML</t>
  </si>
  <si>
    <t>MP</t>
  </si>
  <si>
    <t>Capítol</t>
  </si>
  <si>
    <t>Paviments urbans</t>
  </si>
  <si>
    <t>MPA030</t>
  </si>
  <si>
    <t>Partida</t>
  </si>
  <si>
    <t>m²</t>
  </si>
  <si>
    <t>Col.locació de llambordes Tegula Terana Six 20x10x8cm</t>
  </si>
  <si>
    <t>Uts.</t>
  </si>
  <si>
    <t>Llargada</t>
  </si>
  <si>
    <t>Amplada</t>
  </si>
  <si>
    <t>Alçada</t>
  </si>
  <si>
    <t>Parcial</t>
  </si>
  <si>
    <t>Subtotal</t>
  </si>
  <si>
    <t>noves llambordes en franges transversals</t>
  </si>
  <si>
    <t>MPA030b</t>
  </si>
  <si>
    <t>Partida</t>
  </si>
  <si>
    <t>m²</t>
  </si>
  <si>
    <t>Col·locació de llambordes model Tegula Taco, de Breinco, de 8x8x8 cm</t>
  </si>
  <si>
    <t>Uts.</t>
  </si>
  <si>
    <t>Llargada</t>
  </si>
  <si>
    <t>Amplada</t>
  </si>
  <si>
    <t>Sup</t>
  </si>
  <si>
    <t>Parcial</t>
  </si>
  <si>
    <t>Subtotal</t>
  </si>
  <si>
    <t>paviment del petit semicercle central</t>
  </si>
  <si>
    <t>MPC020</t>
  </si>
  <si>
    <t>Partida</t>
  </si>
  <si>
    <t>m²</t>
  </si>
  <si>
    <t>Paviment continu de formigó armat de 12 cm de gruix</t>
  </si>
  <si>
    <t>Uts.</t>
  </si>
  <si>
    <t>Llargada</t>
  </si>
  <si>
    <t>Amplada</t>
  </si>
  <si>
    <t>Sup</t>
  </si>
  <si>
    <t>Parcial</t>
  </si>
  <si>
    <t>Subtotal</t>
  </si>
  <si>
    <t xml:space="preserve">nou paviment de formigó en franges transversals </t>
  </si>
  <si>
    <t>nou paviment en formigó (zona semicercle tram final)</t>
  </si>
  <si>
    <t>MP</t>
  </si>
  <si>
    <t>M</t>
  </si>
  <si>
    <t>G</t>
  </si>
  <si>
    <t>Capítol</t>
  </si>
  <si>
    <t>Gestió de residus</t>
  </si>
  <si>
    <t>GT</t>
  </si>
  <si>
    <t>Capítol</t>
  </si>
  <si>
    <t>Gestió de terres</t>
  </si>
  <si>
    <t>GTA020</t>
  </si>
  <si>
    <t>Partida</t>
  </si>
  <si>
    <t>m³</t>
  </si>
  <si>
    <t>Transport de terres amb camió a abocador específic, instal·lació de tractament de residus de construcció i demolició externa a l'obra o centre de valorització o eliminació de residus, situat a una distància màxima de 10 km.</t>
  </si>
  <si>
    <t>Uts.</t>
  </si>
  <si>
    <t>Llargada</t>
  </si>
  <si>
    <t>Amplada</t>
  </si>
  <si>
    <t>Alçada</t>
  </si>
  <si>
    <t>Parcial</t>
  </si>
  <si>
    <t>Subtotal</t>
  </si>
  <si>
    <t>rebaix sauló existent</t>
  </si>
  <si>
    <t>GT</t>
  </si>
  <si>
    <t>G</t>
  </si>
  <si>
    <t>Z</t>
  </si>
  <si>
    <t>Capítol</t>
  </si>
  <si>
    <t>Imprevistos</t>
  </si>
  <si>
    <t>000000</t>
  </si>
  <si>
    <t>Partida</t>
  </si>
  <si>
    <t>Pa</t>
  </si>
  <si>
    <t>Imprevistos</t>
  </si>
  <si>
    <t>Z</t>
  </si>
  <si>
    <t>Y</t>
  </si>
  <si>
    <t>Capítol</t>
  </si>
  <si>
    <t>Seguretat i salut</t>
  </si>
  <si>
    <t>YS</t>
  </si>
  <si>
    <t>Capítol</t>
  </si>
  <si>
    <t>Senyalització provisional d'obres</t>
  </si>
  <si>
    <t>YSM005a</t>
  </si>
  <si>
    <t>Partida</t>
  </si>
  <si>
    <t>Pa</t>
  </si>
  <si>
    <t>Senyalització i Seguretat i Salut</t>
  </si>
  <si>
    <t>YS</t>
  </si>
  <si>
    <t>Y</t>
  </si>
  <si>
    <t>20220315_2A FASE_PAV. RAMBLA PAÏSOS CATALANS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</si>
</sst>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7" x14ac:knownFonts="1">
    <font>
      <sz val="12"/>
      <color rgb="FF000000"/>
      <name val="Verdana"/>
      <family val="2"/>
    </font>
    <font>
      <b/>
      <sz val="10.050000000000001"/>
      <color rgb="FF000000"/>
      <name val="Arial"/>
      <family val="2"/>
    </font>
    <font>
      <sz val="7.9"/>
      <color rgb="FF000000"/>
      <name val="Arial"/>
      <family val="2"/>
    </font>
    <font>
      <b/>
      <sz val="9.1"/>
      <color rgb="FF000000"/>
      <name val="Arial"/>
      <family val="2"/>
    </font>
    <font>
      <b/>
      <sz val="7.9"/>
      <color rgb="FF000000"/>
      <name val="Arial"/>
      <family val="2"/>
    </font>
    <font>
      <sz val="7.9"/>
      <color rgb="FF808080"/>
      <name val="Arial"/>
      <family val="2"/>
    </font>
    <font>
      <sz val="7.9"/>
      <color rgb="FF1010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FFFBF"/>
      </patternFill>
    </fill>
    <fill>
      <patternFill patternType="solid">
        <fgColor rgb="FF269900"/>
      </patternFill>
    </fill>
    <fill>
      <patternFill patternType="solid">
        <fgColor rgb="FF3FB219"/>
      </patternFill>
    </fill>
    <fill>
      <patternFill patternType="solid">
        <fgColor rgb="FF58CB32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 applyFont="1" applyAlignment="1">
      <alignment horizontal="left" vertical="center"/>
    </xf>
    <xf numFmtId="0" fontId="1" fillId="2" borderId="0" xfId="0" applyFont="1" applyFill="1" applyAlignment="1">
      <alignment horizontal="right" vertical="top" wrapText="1"/>
    </xf>
    <xf numFmtId="0" fontId="0" fillId="2" borderId="0" xfId="0" applyFont="1" applyFill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2" fillId="2" borderId="0" xfId="0" applyFont="1" applyFill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0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 wrapText="1"/>
    </xf>
    <xf numFmtId="0" fontId="4" fillId="0" borderId="0" xfId="0" applyFont="1" applyAlignment="1">
      <alignment horizontal="left" vertical="top" wrapText="1"/>
    </xf>
    <xf numFmtId="0" fontId="4" fillId="3" borderId="2" xfId="0" applyFont="1" applyFill="1" applyBorder="1" applyAlignment="1">
      <alignment horizontal="left" vertical="top" wrapText="1"/>
    </xf>
    <xf numFmtId="0" fontId="0" fillId="3" borderId="2" xfId="0" applyFont="1" applyFill="1" applyBorder="1" applyAlignment="1">
      <alignment horizontal="left" vertical="top" wrapText="1"/>
    </xf>
    <xf numFmtId="4" fontId="4" fillId="3" borderId="2" xfId="0" applyNumberFormat="1" applyFont="1" applyFill="1" applyBorder="1" applyAlignment="1">
      <alignment horizontal="right" vertical="top" wrapText="1"/>
    </xf>
    <xf numFmtId="0" fontId="4" fillId="4" borderId="0" xfId="0" applyFont="1" applyFill="1" applyAlignment="1">
      <alignment horizontal="left" vertical="top" wrapText="1"/>
    </xf>
    <xf numFmtId="0" fontId="0" fillId="4" borderId="0" xfId="0" applyFont="1" applyFill="1" applyAlignment="1">
      <alignment horizontal="left" vertical="top" wrapText="1"/>
    </xf>
    <xf numFmtId="4" fontId="4" fillId="4" borderId="0" xfId="0" applyNumberFormat="1" applyFont="1" applyFill="1" applyAlignment="1">
      <alignment horizontal="right" vertical="top" wrapText="1"/>
    </xf>
    <xf numFmtId="0" fontId="4" fillId="5" borderId="0" xfId="0" applyFont="1" applyFill="1" applyAlignment="1">
      <alignment horizontal="left" vertical="top" wrapText="1"/>
    </xf>
    <xf numFmtId="0" fontId="0" fillId="5" borderId="0" xfId="0" applyFont="1" applyFill="1" applyAlignment="1">
      <alignment horizontal="left" vertical="top" wrapText="1"/>
    </xf>
    <xf numFmtId="4" fontId="4" fillId="5" borderId="0" xfId="0" applyNumberFormat="1" applyFont="1" applyFill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4" fontId="2" fillId="0" borderId="0" xfId="0" applyNumberFormat="1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right" vertical="top" wrapText="1"/>
    </xf>
    <xf numFmtId="0" fontId="5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right" vertical="top" wrapText="1"/>
    </xf>
    <xf numFmtId="164" fontId="2" fillId="0" borderId="4" xfId="0" applyNumberFormat="1" applyFont="1" applyBorder="1" applyAlignment="1">
      <alignment horizontal="right" vertical="top" wrapText="1"/>
    </xf>
    <xf numFmtId="164" fontId="5" fillId="0" borderId="0" xfId="0" applyNumberFormat="1" applyFont="1" applyAlignment="1">
      <alignment horizontal="right" vertical="top" wrapText="1"/>
    </xf>
    <xf numFmtId="164" fontId="5" fillId="0" borderId="4" xfId="0" applyNumberFormat="1" applyFont="1" applyBorder="1" applyAlignment="1">
      <alignment horizontal="right" vertical="top" wrapText="1"/>
    </xf>
    <xf numFmtId="164" fontId="6" fillId="0" borderId="0" xfId="0" applyNumberFormat="1" applyFont="1" applyAlignment="1">
      <alignment horizontal="right" vertical="top" wrapText="1"/>
    </xf>
    <xf numFmtId="164" fontId="6" fillId="0" borderId="4" xfId="0" applyNumberFormat="1" applyFont="1" applyBorder="1" applyAlignment="1">
      <alignment horizontal="right" vertical="top" wrapText="1"/>
    </xf>
    <xf numFmtId="0" fontId="0" fillId="0" borderId="1" xfId="0" applyFont="1" applyBorder="1" applyAlignment="1">
      <alignment horizontal="center" vertical="center" wrapText="1"/>
    </xf>
    <xf numFmtId="0" fontId="4" fillId="5" borderId="1" xfId="0" applyFont="1" applyFill="1" applyBorder="1" applyAlignment="1">
      <alignment horizontal="left" vertical="top" wrapText="1"/>
    </xf>
    <xf numFmtId="0" fontId="0" fillId="5" borderId="1" xfId="0" applyFont="1" applyFill="1" applyBorder="1" applyAlignment="1">
      <alignment horizontal="left" vertical="top" wrapText="1"/>
    </xf>
    <xf numFmtId="4" fontId="4" fillId="5" borderId="1" xfId="0" applyNumberFormat="1" applyFont="1" applyFill="1" applyBorder="1" applyAlignment="1">
      <alignment horizontal="right" vertical="top" wrapText="1"/>
    </xf>
    <xf numFmtId="0" fontId="4" fillId="5" borderId="2" xfId="0" applyFont="1" applyFill="1" applyBorder="1" applyAlignment="1">
      <alignment horizontal="left" vertical="top" wrapText="1"/>
    </xf>
    <xf numFmtId="0" fontId="0" fillId="5" borderId="2" xfId="0" applyFont="1" applyFill="1" applyBorder="1" applyAlignment="1">
      <alignment horizontal="left" vertical="top" wrapText="1"/>
    </xf>
    <xf numFmtId="4" fontId="4" fillId="5" borderId="2" xfId="0" applyNumberFormat="1" applyFont="1" applyFill="1" applyBorder="1" applyAlignment="1">
      <alignment horizontal="right" vertical="top" wrapText="1"/>
    </xf>
    <xf numFmtId="0" fontId="0" fillId="0" borderId="5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left" vertical="top" wrapText="1"/>
    </xf>
    <xf numFmtId="0" fontId="0" fillId="4" borderId="5" xfId="0" applyFont="1" applyFill="1" applyBorder="1" applyAlignment="1">
      <alignment horizontal="left" vertical="top" wrapText="1"/>
    </xf>
    <xf numFmtId="4" fontId="4" fillId="4" borderId="5" xfId="0" applyNumberFormat="1" applyFont="1" applyFill="1" applyBorder="1" applyAlignment="1">
      <alignment horizontal="right" vertical="top" wrapText="1"/>
    </xf>
    <xf numFmtId="0" fontId="4" fillId="4" borderId="2" xfId="0" applyFont="1" applyFill="1" applyBorder="1" applyAlignment="1">
      <alignment horizontal="left" vertical="top" wrapText="1"/>
    </xf>
    <xf numFmtId="0" fontId="0" fillId="4" borderId="2" xfId="0" applyFont="1" applyFill="1" applyBorder="1" applyAlignment="1">
      <alignment horizontal="left" vertical="top" wrapText="1"/>
    </xf>
    <xf numFmtId="4" fontId="4" fillId="4" borderId="2" xfId="0" applyNumberFormat="1" applyFont="1" applyFill="1" applyBorder="1" applyAlignment="1">
      <alignment horizontal="right" vertical="top" wrapText="1"/>
    </xf>
    <xf numFmtId="0" fontId="0" fillId="0" borderId="4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top" wrapText="1"/>
    </xf>
    <xf numFmtId="0" fontId="0" fillId="4" borderId="1" xfId="0" applyFont="1" applyFill="1" applyBorder="1" applyAlignment="1">
      <alignment horizontal="left" vertical="top" wrapText="1"/>
    </xf>
    <xf numFmtId="4" fontId="4" fillId="4" borderId="1" xfId="0" applyNumberFormat="1" applyFont="1" applyFill="1" applyBorder="1" applyAlignment="1">
      <alignment horizontal="right" vertical="top" wrapText="1"/>
    </xf>
    <xf numFmtId="0" fontId="4" fillId="3" borderId="5" xfId="0" applyFont="1" applyFill="1" applyBorder="1" applyAlignment="1">
      <alignment horizontal="left" vertical="top" wrapText="1"/>
    </xf>
    <xf numFmtId="0" fontId="0" fillId="3" borderId="5" xfId="0" applyFont="1" applyFill="1" applyBorder="1" applyAlignment="1">
      <alignment horizontal="left" vertical="top" wrapText="1"/>
    </xf>
    <xf numFmtId="4" fontId="4" fillId="3" borderId="5" xfId="0" applyNumberFormat="1" applyFont="1" applyFill="1" applyBorder="1" applyAlignment="1">
      <alignment horizontal="right" vertical="top" wrapText="1"/>
    </xf>
    <xf numFmtId="0" fontId="1" fillId="2" borderId="0" xfId="0" applyFont="1" applyFill="1" applyAlignment="1">
      <alignment horizontal="left" vertical="top" wrapText="1"/>
    </xf>
    <xf numFmtId="0" fontId="4" fillId="3" borderId="2" xfId="0" applyFont="1" applyFill="1" applyBorder="1" applyAlignment="1">
      <alignment horizontal="justify" vertical="top" wrapText="1"/>
    </xf>
    <xf numFmtId="0" fontId="4" fillId="4" borderId="0" xfId="0" applyFont="1" applyFill="1" applyAlignment="1">
      <alignment horizontal="justify" vertical="top" wrapText="1"/>
    </xf>
    <xf numFmtId="0" fontId="4" fillId="5" borderId="0" xfId="0" applyFont="1" applyFill="1" applyAlignment="1">
      <alignment horizontal="justify" vertical="top" wrapText="1"/>
    </xf>
    <xf numFmtId="0" fontId="2" fillId="0" borderId="0" xfId="0" applyFont="1" applyAlignment="1">
      <alignment horizontal="justify" vertical="top" wrapText="1"/>
    </xf>
    <xf numFmtId="0" fontId="4" fillId="5" borderId="2" xfId="0" applyFont="1" applyFill="1" applyBorder="1" applyAlignment="1">
      <alignment horizontal="justify" vertical="top" wrapText="1"/>
    </xf>
    <xf numFmtId="0" fontId="4" fillId="4" borderId="2" xfId="0" applyFont="1" applyFill="1" applyBorder="1" applyAlignment="1">
      <alignment horizontal="justify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3"/>
  <sheetViews>
    <sheetView tabSelected="1" view="pageLayout" topLeftCell="A10" workbookViewId="0">
      <selection activeCell="J73" sqref="J73"/>
    </sheetView>
  </sheetViews>
  <sheetFormatPr baseColWidth="10" defaultRowHeight="15" x14ac:dyDescent="0.2"/>
  <cols>
    <col min="1" max="1" width="7.3984375" customWidth="1"/>
    <col min="2" max="2" width="6.59765625" customWidth="1"/>
    <col min="3" max="3" width="3.19921875" customWidth="1"/>
    <col min="4" max="4" width="17.69921875" customWidth="1"/>
    <col min="5" max="5" width="10.296875" customWidth="1"/>
    <col min="6" max="7" width="5.59765625" customWidth="1"/>
    <col min="8" max="8" width="5.69921875" customWidth="1"/>
    <col min="9" max="9" width="4.8984375" customWidth="1"/>
    <col min="10" max="10" width="6.19921875" customWidth="1"/>
    <col min="11" max="11" width="8.19921875" customWidth="1"/>
    <col min="12" max="12" width="8.09765625" customWidth="1"/>
    <col min="13" max="13" width="8.19921875" customWidth="1"/>
  </cols>
  <sheetData>
    <row r="1" spans="1:13" ht="18" customHeight="1" thickBot="1" x14ac:dyDescent="0.25">
      <c r="A1" s="1" t="s">
        <v>0</v>
      </c>
      <c r="B1" s="54" t="s">
        <v>1</v>
      </c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  <row r="2" spans="1:13" ht="18" customHeight="1" thickBot="1" x14ac:dyDescent="0.25">
      <c r="A2" s="54" t="s">
        <v>2</v>
      </c>
      <c r="B2" s="54"/>
      <c r="C2" s="54"/>
      <c r="D2" s="2"/>
      <c r="E2" s="2"/>
      <c r="F2" s="2"/>
      <c r="G2" s="2"/>
      <c r="H2" s="2"/>
      <c r="I2" s="2"/>
      <c r="J2" s="2"/>
      <c r="K2" s="2"/>
      <c r="L2" s="4" t="s">
        <v>3</v>
      </c>
      <c r="M2" s="6">
        <v>0</v>
      </c>
    </row>
    <row r="3" spans="1:13" ht="17.100000000000001" customHeight="1" thickBot="1" x14ac:dyDescent="0.25">
      <c r="A3" s="7" t="s">
        <v>4</v>
      </c>
      <c r="B3" s="7" t="s">
        <v>5</v>
      </c>
      <c r="C3" s="7" t="s">
        <v>6</v>
      </c>
      <c r="D3" s="7" t="s">
        <v>7</v>
      </c>
      <c r="E3" s="8"/>
      <c r="F3" s="8"/>
      <c r="G3" s="8"/>
      <c r="H3" s="8"/>
      <c r="I3" s="8"/>
      <c r="J3" s="8"/>
      <c r="K3" s="9" t="s">
        <v>8</v>
      </c>
      <c r="L3" s="9" t="s">
        <v>9</v>
      </c>
      <c r="M3" s="9" t="s">
        <v>10</v>
      </c>
    </row>
    <row r="4" spans="1:13" ht="52.9" customHeight="1" thickBot="1" x14ac:dyDescent="0.25">
      <c r="A4" s="11" t="s">
        <v>11</v>
      </c>
      <c r="B4" s="11" t="s">
        <v>12</v>
      </c>
      <c r="C4" s="12"/>
      <c r="D4" s="55" t="s">
        <v>13</v>
      </c>
      <c r="E4" s="55"/>
      <c r="F4" s="55"/>
      <c r="G4" s="55"/>
      <c r="H4" s="55"/>
      <c r="I4" s="55"/>
      <c r="J4" s="55"/>
      <c r="K4" s="12"/>
      <c r="L4" s="13">
        <f>L71</f>
        <v>38814.949999999997</v>
      </c>
      <c r="M4" s="13">
        <f>ROUND(L4,2)</f>
        <v>38814.949999999997</v>
      </c>
    </row>
    <row r="5" spans="1:13" ht="15.4" customHeight="1" thickBot="1" x14ac:dyDescent="0.25">
      <c r="A5" s="14" t="s">
        <v>14</v>
      </c>
      <c r="B5" s="14" t="s">
        <v>15</v>
      </c>
      <c r="C5" s="15"/>
      <c r="D5" s="56" t="s">
        <v>16</v>
      </c>
      <c r="E5" s="56"/>
      <c r="F5" s="56"/>
      <c r="G5" s="56"/>
      <c r="H5" s="56"/>
      <c r="I5" s="56"/>
      <c r="J5" s="56"/>
      <c r="K5" s="15"/>
      <c r="L5" s="16">
        <f>L17</f>
        <v>15871.93</v>
      </c>
      <c r="M5" s="16">
        <f>ROUND(L5,2)</f>
        <v>15871.93</v>
      </c>
    </row>
    <row r="6" spans="1:13" ht="15.4" customHeight="1" thickBot="1" x14ac:dyDescent="0.25">
      <c r="A6" s="17" t="s">
        <v>17</v>
      </c>
      <c r="B6" s="17" t="s">
        <v>18</v>
      </c>
      <c r="C6" s="18"/>
      <c r="D6" s="57" t="s">
        <v>19</v>
      </c>
      <c r="E6" s="57"/>
      <c r="F6" s="57"/>
      <c r="G6" s="57"/>
      <c r="H6" s="57"/>
      <c r="I6" s="57"/>
      <c r="J6" s="57"/>
      <c r="K6" s="18"/>
      <c r="L6" s="19">
        <f>L10</f>
        <v>317.52</v>
      </c>
      <c r="M6" s="19">
        <f>ROUND(L6,2)</f>
        <v>317.52</v>
      </c>
    </row>
    <row r="7" spans="1:13" ht="21.6" customHeight="1" thickBot="1" x14ac:dyDescent="0.25">
      <c r="A7" s="10" t="s">
        <v>20</v>
      </c>
      <c r="B7" s="5" t="s">
        <v>21</v>
      </c>
      <c r="C7" s="5" t="s">
        <v>22</v>
      </c>
      <c r="D7" s="58" t="s">
        <v>23</v>
      </c>
      <c r="E7" s="58"/>
      <c r="F7" s="58"/>
      <c r="G7" s="58"/>
      <c r="H7" s="58"/>
      <c r="I7" s="58"/>
      <c r="J7" s="58"/>
      <c r="K7" s="20">
        <f>SUM(K9:K9)</f>
        <v>153.39099999999999</v>
      </c>
      <c r="L7" s="21">
        <f>ROUND(2.07*(1+M2/100),2)</f>
        <v>2.0699999999999998</v>
      </c>
      <c r="M7" s="21">
        <f>ROUND(K7*L7,2)</f>
        <v>317.52</v>
      </c>
    </row>
    <row r="8" spans="1:13" ht="15.4" customHeight="1" thickBot="1" x14ac:dyDescent="0.25">
      <c r="A8" s="22"/>
      <c r="B8" s="22"/>
      <c r="C8" s="22"/>
      <c r="D8" s="22"/>
      <c r="E8" s="23"/>
      <c r="F8" s="24" t="s">
        <v>24</v>
      </c>
      <c r="G8" s="24" t="s">
        <v>25</v>
      </c>
      <c r="H8" s="24" t="s">
        <v>26</v>
      </c>
      <c r="I8" s="24" t="s">
        <v>27</v>
      </c>
      <c r="J8" s="24" t="s">
        <v>28</v>
      </c>
      <c r="K8" s="24" t="s">
        <v>29</v>
      </c>
      <c r="L8" s="22"/>
      <c r="M8" s="22"/>
    </row>
    <row r="9" spans="1:13" ht="15.4" customHeight="1" thickBot="1" x14ac:dyDescent="0.25">
      <c r="A9" s="22"/>
      <c r="B9" s="22"/>
      <c r="C9" s="22"/>
      <c r="D9" s="25"/>
      <c r="E9" s="26" t="s">
        <v>30</v>
      </c>
      <c r="F9" s="27">
        <v>1.2</v>
      </c>
      <c r="G9" s="28">
        <v>473.43</v>
      </c>
      <c r="H9" s="28"/>
      <c r="I9" s="28">
        <v>0.27</v>
      </c>
      <c r="J9" s="30">
        <f>ROUND(F9*G9*I9,3)</f>
        <v>153.39099999999999</v>
      </c>
      <c r="K9" s="32">
        <f>SUM(J9:J9)</f>
        <v>153.39099999999999</v>
      </c>
      <c r="L9" s="22"/>
      <c r="M9" s="22"/>
    </row>
    <row r="10" spans="1:13" ht="15.4" customHeight="1" thickBot="1" x14ac:dyDescent="0.25">
      <c r="A10" s="33"/>
      <c r="B10" s="33"/>
      <c r="C10" s="33"/>
      <c r="D10" s="34" t="s">
        <v>31</v>
      </c>
      <c r="E10" s="35"/>
      <c r="F10" s="35"/>
      <c r="G10" s="35"/>
      <c r="H10" s="35"/>
      <c r="I10" s="35"/>
      <c r="J10" s="35"/>
      <c r="K10" s="35"/>
      <c r="L10" s="36">
        <f>M7</f>
        <v>317.52</v>
      </c>
      <c r="M10" s="36">
        <f>ROUND(L10,2)</f>
        <v>317.52</v>
      </c>
    </row>
    <row r="11" spans="1:13" ht="15.4" customHeight="1" thickBot="1" x14ac:dyDescent="0.25">
      <c r="A11" s="37" t="s">
        <v>32</v>
      </c>
      <c r="B11" s="37" t="s">
        <v>33</v>
      </c>
      <c r="C11" s="38"/>
      <c r="D11" s="59" t="s">
        <v>34</v>
      </c>
      <c r="E11" s="59"/>
      <c r="F11" s="59"/>
      <c r="G11" s="59"/>
      <c r="H11" s="59"/>
      <c r="I11" s="59"/>
      <c r="J11" s="59"/>
      <c r="K11" s="38"/>
      <c r="L11" s="39">
        <f>L13</f>
        <v>2405.02</v>
      </c>
      <c r="M11" s="39">
        <f>ROUND(L11,2)</f>
        <v>2405.02</v>
      </c>
    </row>
    <row r="12" spans="1:13" ht="15.4" customHeight="1" thickBot="1" x14ac:dyDescent="0.25">
      <c r="A12" s="10" t="s">
        <v>35</v>
      </c>
      <c r="B12" s="5" t="s">
        <v>36</v>
      </c>
      <c r="C12" s="5" t="s">
        <v>37</v>
      </c>
      <c r="D12" s="58" t="s">
        <v>38</v>
      </c>
      <c r="E12" s="58"/>
      <c r="F12" s="58"/>
      <c r="G12" s="58"/>
      <c r="H12" s="58"/>
      <c r="I12" s="58"/>
      <c r="J12" s="58"/>
      <c r="K12" s="20">
        <f>ROUND(473.43,2)</f>
        <v>473.43</v>
      </c>
      <c r="L12" s="21">
        <f>ROUND(5.08*(1+M2/100),2)</f>
        <v>5.08</v>
      </c>
      <c r="M12" s="21">
        <f>ROUND(K12*L12,2)</f>
        <v>2405.02</v>
      </c>
    </row>
    <row r="13" spans="1:13" ht="15.4" customHeight="1" thickBot="1" x14ac:dyDescent="0.25">
      <c r="A13" s="33"/>
      <c r="B13" s="33"/>
      <c r="C13" s="33"/>
      <c r="D13" s="34" t="s">
        <v>39</v>
      </c>
      <c r="E13" s="35"/>
      <c r="F13" s="35"/>
      <c r="G13" s="35"/>
      <c r="H13" s="35"/>
      <c r="I13" s="35"/>
      <c r="J13" s="35"/>
      <c r="K13" s="35"/>
      <c r="L13" s="36">
        <f>M12</f>
        <v>2405.02</v>
      </c>
      <c r="M13" s="36">
        <f>ROUND(L13,2)</f>
        <v>2405.02</v>
      </c>
    </row>
    <row r="14" spans="1:13" ht="15.4" customHeight="1" thickBot="1" x14ac:dyDescent="0.25">
      <c r="A14" s="37" t="s">
        <v>40</v>
      </c>
      <c r="B14" s="37" t="s">
        <v>41</v>
      </c>
      <c r="C14" s="38"/>
      <c r="D14" s="59" t="s">
        <v>42</v>
      </c>
      <c r="E14" s="59"/>
      <c r="F14" s="59"/>
      <c r="G14" s="59"/>
      <c r="H14" s="59"/>
      <c r="I14" s="59"/>
      <c r="J14" s="59"/>
      <c r="K14" s="38"/>
      <c r="L14" s="39">
        <f>L16</f>
        <v>13149.39</v>
      </c>
      <c r="M14" s="39">
        <f>ROUND(L14,2)</f>
        <v>13149.39</v>
      </c>
    </row>
    <row r="15" spans="1:13" ht="15.4" customHeight="1" thickBot="1" x14ac:dyDescent="0.25">
      <c r="A15" s="10" t="s">
        <v>43</v>
      </c>
      <c r="B15" s="5" t="s">
        <v>44</v>
      </c>
      <c r="C15" s="5" t="s">
        <v>45</v>
      </c>
      <c r="D15" s="58" t="s">
        <v>46</v>
      </c>
      <c r="E15" s="58"/>
      <c r="F15" s="58"/>
      <c r="G15" s="58"/>
      <c r="H15" s="58"/>
      <c r="I15" s="58"/>
      <c r="J15" s="58"/>
      <c r="K15" s="20">
        <f>ROUND(473.34,2)</f>
        <v>473.34</v>
      </c>
      <c r="L15" s="21">
        <f>ROUND(27.78*(1+M2/100),2)</f>
        <v>27.78</v>
      </c>
      <c r="M15" s="21">
        <f>ROUND(K15*L15,2)</f>
        <v>13149.39</v>
      </c>
    </row>
    <row r="16" spans="1:13" ht="15.4" customHeight="1" thickBot="1" x14ac:dyDescent="0.25">
      <c r="A16" s="33"/>
      <c r="B16" s="33"/>
      <c r="C16" s="33"/>
      <c r="D16" s="34" t="s">
        <v>47</v>
      </c>
      <c r="E16" s="35"/>
      <c r="F16" s="35"/>
      <c r="G16" s="35"/>
      <c r="H16" s="35"/>
      <c r="I16" s="35"/>
      <c r="J16" s="35"/>
      <c r="K16" s="35"/>
      <c r="L16" s="36">
        <f>M15</f>
        <v>13149.39</v>
      </c>
      <c r="M16" s="36">
        <f>ROUND(L16,2)</f>
        <v>13149.39</v>
      </c>
    </row>
    <row r="17" spans="1:13" ht="15.4" customHeight="1" thickBot="1" x14ac:dyDescent="0.25">
      <c r="A17" s="40"/>
      <c r="B17" s="40"/>
      <c r="C17" s="40"/>
      <c r="D17" s="41" t="s">
        <v>48</v>
      </c>
      <c r="E17" s="42"/>
      <c r="F17" s="42"/>
      <c r="G17" s="42"/>
      <c r="H17" s="42"/>
      <c r="I17" s="42"/>
      <c r="J17" s="42"/>
      <c r="K17" s="42"/>
      <c r="L17" s="43">
        <f>M10+M13+M16</f>
        <v>15871.93</v>
      </c>
      <c r="M17" s="43">
        <f>ROUND(L17,2)</f>
        <v>15871.93</v>
      </c>
    </row>
    <row r="18" spans="1:13" ht="15.4" customHeight="1" thickBot="1" x14ac:dyDescent="0.25">
      <c r="A18" s="44" t="s">
        <v>49</v>
      </c>
      <c r="B18" s="44" t="s">
        <v>50</v>
      </c>
      <c r="C18" s="45"/>
      <c r="D18" s="60" t="s">
        <v>51</v>
      </c>
      <c r="E18" s="60"/>
      <c r="F18" s="60"/>
      <c r="G18" s="60"/>
      <c r="H18" s="60"/>
      <c r="I18" s="60"/>
      <c r="J18" s="60"/>
      <c r="K18" s="45"/>
      <c r="L18" s="46">
        <f>L55</f>
        <v>20653.769999999997</v>
      </c>
      <c r="M18" s="46">
        <f>ROUND(L18,2)</f>
        <v>20653.77</v>
      </c>
    </row>
    <row r="19" spans="1:13" ht="15.4" customHeight="1" thickBot="1" x14ac:dyDescent="0.25">
      <c r="A19" s="17" t="s">
        <v>52</v>
      </c>
      <c r="B19" s="17" t="s">
        <v>53</v>
      </c>
      <c r="C19" s="18"/>
      <c r="D19" s="57" t="s">
        <v>54</v>
      </c>
      <c r="E19" s="57"/>
      <c r="F19" s="57"/>
      <c r="G19" s="57"/>
      <c r="H19" s="57"/>
      <c r="I19" s="57"/>
      <c r="J19" s="57"/>
      <c r="K19" s="18"/>
      <c r="L19" s="19">
        <f>L30</f>
        <v>3963.6</v>
      </c>
      <c r="M19" s="19">
        <f>ROUND(L19,2)</f>
        <v>3963.6</v>
      </c>
    </row>
    <row r="20" spans="1:13" ht="15.4" customHeight="1" thickBot="1" x14ac:dyDescent="0.25">
      <c r="A20" s="10" t="s">
        <v>55</v>
      </c>
      <c r="B20" s="5" t="s">
        <v>56</v>
      </c>
      <c r="C20" s="5" t="s">
        <v>57</v>
      </c>
      <c r="D20" s="58" t="s">
        <v>58</v>
      </c>
      <c r="E20" s="58"/>
      <c r="F20" s="58"/>
      <c r="G20" s="58"/>
      <c r="H20" s="58"/>
      <c r="I20" s="58"/>
      <c r="J20" s="58"/>
      <c r="K20" s="20">
        <f>SUM(K22:K29)</f>
        <v>131.55000000000001</v>
      </c>
      <c r="L20" s="21">
        <f>ROUND(30.13*(1+M2/100),2)</f>
        <v>30.13</v>
      </c>
      <c r="M20" s="21">
        <f>ROUND(K20*L20,2)</f>
        <v>3963.6</v>
      </c>
    </row>
    <row r="21" spans="1:13" ht="15.4" customHeight="1" thickBot="1" x14ac:dyDescent="0.25">
      <c r="A21" s="22"/>
      <c r="B21" s="22"/>
      <c r="C21" s="22"/>
      <c r="D21" s="22"/>
      <c r="E21" s="23"/>
      <c r="F21" s="24" t="s">
        <v>59</v>
      </c>
      <c r="G21" s="24" t="s">
        <v>60</v>
      </c>
      <c r="H21" s="24" t="s">
        <v>61</v>
      </c>
      <c r="I21" s="24" t="s">
        <v>62</v>
      </c>
      <c r="J21" s="24" t="s">
        <v>63</v>
      </c>
      <c r="K21" s="24" t="s">
        <v>64</v>
      </c>
      <c r="L21" s="22"/>
      <c r="M21" s="22"/>
    </row>
    <row r="22" spans="1:13" ht="21.6" customHeight="1" thickBot="1" x14ac:dyDescent="0.25">
      <c r="A22" s="22"/>
      <c r="B22" s="22"/>
      <c r="C22" s="22"/>
      <c r="D22" s="25"/>
      <c r="E22" s="26" t="s">
        <v>65</v>
      </c>
      <c r="F22" s="27">
        <v>2</v>
      </c>
      <c r="G22" s="28">
        <v>9.4</v>
      </c>
      <c r="H22" s="28"/>
      <c r="I22" s="28"/>
      <c r="J22" s="30">
        <f t="shared" ref="J22:J29" si="0">ROUND(F22*G22,3)</f>
        <v>18.8</v>
      </c>
      <c r="K22" s="47"/>
      <c r="L22" s="22"/>
      <c r="M22" s="22"/>
    </row>
    <row r="23" spans="1:13" ht="15.4" customHeight="1" thickBot="1" x14ac:dyDescent="0.25">
      <c r="A23" s="22"/>
      <c r="B23" s="22"/>
      <c r="C23" s="22"/>
      <c r="D23" s="25"/>
      <c r="E23" s="5"/>
      <c r="F23" s="3">
        <v>2</v>
      </c>
      <c r="G23" s="20">
        <v>9.25</v>
      </c>
      <c r="H23" s="20"/>
      <c r="I23" s="20"/>
      <c r="J23" s="29">
        <f t="shared" si="0"/>
        <v>18.5</v>
      </c>
      <c r="K23" s="22"/>
      <c r="L23" s="22"/>
      <c r="M23" s="22"/>
    </row>
    <row r="24" spans="1:13" ht="15.4" customHeight="1" thickBot="1" x14ac:dyDescent="0.25">
      <c r="A24" s="22"/>
      <c r="B24" s="22"/>
      <c r="C24" s="22"/>
      <c r="D24" s="25"/>
      <c r="E24" s="5"/>
      <c r="F24" s="3">
        <v>2</v>
      </c>
      <c r="G24" s="20">
        <v>9.1</v>
      </c>
      <c r="H24" s="20"/>
      <c r="I24" s="20"/>
      <c r="J24" s="29">
        <f t="shared" si="0"/>
        <v>18.2</v>
      </c>
      <c r="K24" s="22"/>
      <c r="L24" s="22"/>
      <c r="M24" s="22"/>
    </row>
    <row r="25" spans="1:13" ht="15.4" customHeight="1" thickBot="1" x14ac:dyDescent="0.25">
      <c r="A25" s="22"/>
      <c r="B25" s="22"/>
      <c r="C25" s="22"/>
      <c r="D25" s="25"/>
      <c r="E25" s="5"/>
      <c r="F25" s="3">
        <v>2</v>
      </c>
      <c r="G25" s="20">
        <v>8.9499999999999993</v>
      </c>
      <c r="H25" s="20"/>
      <c r="I25" s="20"/>
      <c r="J25" s="29">
        <f t="shared" si="0"/>
        <v>17.899999999999999</v>
      </c>
      <c r="K25" s="22"/>
      <c r="L25" s="22"/>
      <c r="M25" s="22"/>
    </row>
    <row r="26" spans="1:13" ht="15.4" customHeight="1" thickBot="1" x14ac:dyDescent="0.25">
      <c r="A26" s="22"/>
      <c r="B26" s="22"/>
      <c r="C26" s="22"/>
      <c r="D26" s="25"/>
      <c r="E26" s="5"/>
      <c r="F26" s="3">
        <v>2</v>
      </c>
      <c r="G26" s="20">
        <v>8.85</v>
      </c>
      <c r="H26" s="20"/>
      <c r="I26" s="20"/>
      <c r="J26" s="29">
        <f t="shared" si="0"/>
        <v>17.7</v>
      </c>
      <c r="K26" s="22"/>
      <c r="L26" s="22"/>
      <c r="M26" s="22"/>
    </row>
    <row r="27" spans="1:13" ht="15.4" customHeight="1" thickBot="1" x14ac:dyDescent="0.25">
      <c r="A27" s="22"/>
      <c r="B27" s="22"/>
      <c r="C27" s="22"/>
      <c r="D27" s="25"/>
      <c r="E27" s="5"/>
      <c r="F27" s="3">
        <v>2</v>
      </c>
      <c r="G27" s="20">
        <v>8.75</v>
      </c>
      <c r="H27" s="20"/>
      <c r="I27" s="20"/>
      <c r="J27" s="29">
        <f t="shared" si="0"/>
        <v>17.5</v>
      </c>
      <c r="K27" s="22"/>
      <c r="L27" s="22"/>
      <c r="M27" s="22"/>
    </row>
    <row r="28" spans="1:13" ht="15.4" customHeight="1" thickBot="1" x14ac:dyDescent="0.25">
      <c r="A28" s="22"/>
      <c r="B28" s="22"/>
      <c r="C28" s="22"/>
      <c r="D28" s="25"/>
      <c r="E28" s="5"/>
      <c r="F28" s="3">
        <v>2</v>
      </c>
      <c r="G28" s="20">
        <v>8.65</v>
      </c>
      <c r="H28" s="20"/>
      <c r="I28" s="20"/>
      <c r="J28" s="29">
        <f t="shared" si="0"/>
        <v>17.3</v>
      </c>
      <c r="K28" s="22"/>
      <c r="L28" s="22"/>
      <c r="M28" s="22"/>
    </row>
    <row r="29" spans="1:13" ht="15.4" customHeight="1" thickBot="1" x14ac:dyDescent="0.25">
      <c r="A29" s="22"/>
      <c r="B29" s="22"/>
      <c r="C29" s="22"/>
      <c r="D29" s="25"/>
      <c r="E29" s="5"/>
      <c r="F29" s="3">
        <v>1</v>
      </c>
      <c r="G29" s="20">
        <v>5.65</v>
      </c>
      <c r="H29" s="20"/>
      <c r="I29" s="20"/>
      <c r="J29" s="29">
        <f t="shared" si="0"/>
        <v>5.65</v>
      </c>
      <c r="K29" s="31">
        <f>SUM(J22:J29)</f>
        <v>131.55000000000001</v>
      </c>
      <c r="L29" s="22"/>
      <c r="M29" s="22"/>
    </row>
    <row r="30" spans="1:13" ht="15.4" customHeight="1" thickBot="1" x14ac:dyDescent="0.25">
      <c r="A30" s="33"/>
      <c r="B30" s="33"/>
      <c r="C30" s="33"/>
      <c r="D30" s="34" t="s">
        <v>66</v>
      </c>
      <c r="E30" s="35"/>
      <c r="F30" s="35"/>
      <c r="G30" s="35"/>
      <c r="H30" s="35"/>
      <c r="I30" s="35"/>
      <c r="J30" s="35"/>
      <c r="K30" s="35"/>
      <c r="L30" s="36">
        <f>M20</f>
        <v>3963.6</v>
      </c>
      <c r="M30" s="36">
        <f>ROUND(L30,2)</f>
        <v>3963.6</v>
      </c>
    </row>
    <row r="31" spans="1:13" ht="15.4" customHeight="1" thickBot="1" x14ac:dyDescent="0.25">
      <c r="A31" s="37" t="s">
        <v>67</v>
      </c>
      <c r="B31" s="37" t="s">
        <v>68</v>
      </c>
      <c r="C31" s="38"/>
      <c r="D31" s="59" t="s">
        <v>69</v>
      </c>
      <c r="E31" s="59"/>
      <c r="F31" s="59"/>
      <c r="G31" s="59"/>
      <c r="H31" s="59"/>
      <c r="I31" s="59"/>
      <c r="J31" s="59"/>
      <c r="K31" s="38"/>
      <c r="L31" s="39">
        <f>L54</f>
        <v>16690.170000000002</v>
      </c>
      <c r="M31" s="39">
        <f>ROUND(L31,2)</f>
        <v>16690.169999999998</v>
      </c>
    </row>
    <row r="32" spans="1:13" ht="15.4" customHeight="1" thickBot="1" x14ac:dyDescent="0.25">
      <c r="A32" s="10" t="s">
        <v>70</v>
      </c>
      <c r="B32" s="5" t="s">
        <v>71</v>
      </c>
      <c r="C32" s="5" t="s">
        <v>72</v>
      </c>
      <c r="D32" s="58" t="s">
        <v>73</v>
      </c>
      <c r="E32" s="58"/>
      <c r="F32" s="58"/>
      <c r="G32" s="58"/>
      <c r="H32" s="58"/>
      <c r="I32" s="58"/>
      <c r="J32" s="58"/>
      <c r="K32" s="20">
        <f>SUM(K34:K40)</f>
        <v>124.60300000000001</v>
      </c>
      <c r="L32" s="21">
        <f>ROUND(35.99*(1+M2/100),2)</f>
        <v>35.99</v>
      </c>
      <c r="M32" s="21">
        <f>ROUND(K32*L32,2)</f>
        <v>4484.46</v>
      </c>
    </row>
    <row r="33" spans="1:13" ht="15.4" customHeight="1" thickBot="1" x14ac:dyDescent="0.25">
      <c r="A33" s="22"/>
      <c r="B33" s="22"/>
      <c r="C33" s="22"/>
      <c r="D33" s="22"/>
      <c r="E33" s="23"/>
      <c r="F33" s="24" t="s">
        <v>74</v>
      </c>
      <c r="G33" s="24" t="s">
        <v>75</v>
      </c>
      <c r="H33" s="24" t="s">
        <v>76</v>
      </c>
      <c r="I33" s="24" t="s">
        <v>77</v>
      </c>
      <c r="J33" s="24" t="s">
        <v>78</v>
      </c>
      <c r="K33" s="24" t="s">
        <v>79</v>
      </c>
      <c r="L33" s="22"/>
      <c r="M33" s="22"/>
    </row>
    <row r="34" spans="1:13" ht="21.6" customHeight="1" thickBot="1" x14ac:dyDescent="0.25">
      <c r="A34" s="22"/>
      <c r="B34" s="22"/>
      <c r="C34" s="22"/>
      <c r="D34" s="25"/>
      <c r="E34" s="26" t="s">
        <v>80</v>
      </c>
      <c r="F34" s="27">
        <v>1</v>
      </c>
      <c r="G34" s="28">
        <v>9.4</v>
      </c>
      <c r="H34" s="28">
        <v>2</v>
      </c>
      <c r="I34" s="28"/>
      <c r="J34" s="30">
        <f t="shared" ref="J34:J40" si="1">ROUND(F34*G34*H34,3)</f>
        <v>18.8</v>
      </c>
      <c r="K34" s="47"/>
      <c r="L34" s="22"/>
      <c r="M34" s="22"/>
    </row>
    <row r="35" spans="1:13" ht="15.4" customHeight="1" thickBot="1" x14ac:dyDescent="0.25">
      <c r="A35" s="22"/>
      <c r="B35" s="22"/>
      <c r="C35" s="22"/>
      <c r="D35" s="25"/>
      <c r="E35" s="5"/>
      <c r="F35" s="3">
        <v>1</v>
      </c>
      <c r="G35" s="20">
        <v>9.25</v>
      </c>
      <c r="H35" s="20">
        <v>2</v>
      </c>
      <c r="I35" s="20"/>
      <c r="J35" s="29">
        <f t="shared" si="1"/>
        <v>18.5</v>
      </c>
      <c r="K35" s="22"/>
      <c r="L35" s="22"/>
      <c r="M35" s="22"/>
    </row>
    <row r="36" spans="1:13" ht="15.4" customHeight="1" thickBot="1" x14ac:dyDescent="0.25">
      <c r="A36" s="22"/>
      <c r="B36" s="22"/>
      <c r="C36" s="22"/>
      <c r="D36" s="25"/>
      <c r="E36" s="5"/>
      <c r="F36" s="3">
        <v>1</v>
      </c>
      <c r="G36" s="20">
        <v>9.1</v>
      </c>
      <c r="H36" s="20">
        <v>2</v>
      </c>
      <c r="I36" s="20"/>
      <c r="J36" s="29">
        <f t="shared" si="1"/>
        <v>18.2</v>
      </c>
      <c r="K36" s="22"/>
      <c r="L36" s="22"/>
      <c r="M36" s="22"/>
    </row>
    <row r="37" spans="1:13" ht="15.4" customHeight="1" thickBot="1" x14ac:dyDescent="0.25">
      <c r="A37" s="22"/>
      <c r="B37" s="22"/>
      <c r="C37" s="22"/>
      <c r="D37" s="25"/>
      <c r="E37" s="5"/>
      <c r="F37" s="3">
        <v>1</v>
      </c>
      <c r="G37" s="20">
        <v>8.9499999999999993</v>
      </c>
      <c r="H37" s="20">
        <v>2</v>
      </c>
      <c r="I37" s="20"/>
      <c r="J37" s="29">
        <f t="shared" si="1"/>
        <v>17.899999999999999</v>
      </c>
      <c r="K37" s="22"/>
      <c r="L37" s="22"/>
      <c r="M37" s="22"/>
    </row>
    <row r="38" spans="1:13" ht="15.4" customHeight="1" thickBot="1" x14ac:dyDescent="0.25">
      <c r="A38" s="22"/>
      <c r="B38" s="22"/>
      <c r="C38" s="22"/>
      <c r="D38" s="25"/>
      <c r="E38" s="5"/>
      <c r="F38" s="3">
        <v>1</v>
      </c>
      <c r="G38" s="20">
        <v>8.85</v>
      </c>
      <c r="H38" s="20">
        <v>2</v>
      </c>
      <c r="I38" s="20"/>
      <c r="J38" s="29">
        <f t="shared" si="1"/>
        <v>17.7</v>
      </c>
      <c r="K38" s="22"/>
      <c r="L38" s="22"/>
      <c r="M38" s="22"/>
    </row>
    <row r="39" spans="1:13" ht="15.4" customHeight="1" thickBot="1" x14ac:dyDescent="0.25">
      <c r="A39" s="22"/>
      <c r="B39" s="22"/>
      <c r="C39" s="22"/>
      <c r="D39" s="25"/>
      <c r="E39" s="5"/>
      <c r="F39" s="3">
        <v>1</v>
      </c>
      <c r="G39" s="20">
        <v>8.75</v>
      </c>
      <c r="H39" s="20">
        <v>2</v>
      </c>
      <c r="I39" s="20"/>
      <c r="J39" s="29">
        <f t="shared" si="1"/>
        <v>17.5</v>
      </c>
      <c r="K39" s="22"/>
      <c r="L39" s="22"/>
      <c r="M39" s="22"/>
    </row>
    <row r="40" spans="1:13" ht="15.4" customHeight="1" thickBot="1" x14ac:dyDescent="0.25">
      <c r="A40" s="22"/>
      <c r="B40" s="22"/>
      <c r="C40" s="22"/>
      <c r="D40" s="25"/>
      <c r="E40" s="5"/>
      <c r="F40" s="3">
        <v>1</v>
      </c>
      <c r="G40" s="20">
        <v>8.65</v>
      </c>
      <c r="H40" s="20">
        <v>1.85</v>
      </c>
      <c r="I40" s="20"/>
      <c r="J40" s="29">
        <f t="shared" si="1"/>
        <v>16.003</v>
      </c>
      <c r="K40" s="31">
        <f>SUM(J34:J40)</f>
        <v>124.60300000000001</v>
      </c>
      <c r="L40" s="22"/>
      <c r="M40" s="22"/>
    </row>
    <row r="41" spans="1:13" ht="15.4" customHeight="1" thickBot="1" x14ac:dyDescent="0.25">
      <c r="A41" s="10" t="s">
        <v>81</v>
      </c>
      <c r="B41" s="5" t="s">
        <v>82</v>
      </c>
      <c r="C41" s="5" t="s">
        <v>83</v>
      </c>
      <c r="D41" s="58" t="s">
        <v>84</v>
      </c>
      <c r="E41" s="58"/>
      <c r="F41" s="58"/>
      <c r="G41" s="58"/>
      <c r="H41" s="58"/>
      <c r="I41" s="58"/>
      <c r="J41" s="58"/>
      <c r="K41" s="20">
        <f>SUM(K43:K43)</f>
        <v>5.08</v>
      </c>
      <c r="L41" s="21">
        <f>ROUND(47*(1+M2/100),2)</f>
        <v>47</v>
      </c>
      <c r="M41" s="21">
        <f>ROUND(K41*L41,2)</f>
        <v>238.76</v>
      </c>
    </row>
    <row r="42" spans="1:13" ht="15.4" customHeight="1" thickBot="1" x14ac:dyDescent="0.25">
      <c r="A42" s="22"/>
      <c r="B42" s="22"/>
      <c r="C42" s="22"/>
      <c r="D42" s="22"/>
      <c r="E42" s="23"/>
      <c r="F42" s="24" t="s">
        <v>85</v>
      </c>
      <c r="G42" s="24" t="s">
        <v>86</v>
      </c>
      <c r="H42" s="24" t="s">
        <v>87</v>
      </c>
      <c r="I42" s="24" t="s">
        <v>88</v>
      </c>
      <c r="J42" s="24" t="s">
        <v>89</v>
      </c>
      <c r="K42" s="24" t="s">
        <v>90</v>
      </c>
      <c r="L42" s="22"/>
      <c r="M42" s="22"/>
    </row>
    <row r="43" spans="1:13" ht="21.6" customHeight="1" thickBot="1" x14ac:dyDescent="0.25">
      <c r="A43" s="22"/>
      <c r="B43" s="22"/>
      <c r="C43" s="22"/>
      <c r="D43" s="25"/>
      <c r="E43" s="26" t="s">
        <v>91</v>
      </c>
      <c r="F43" s="27">
        <v>1</v>
      </c>
      <c r="G43" s="28"/>
      <c r="H43" s="28"/>
      <c r="I43" s="28">
        <v>5.08</v>
      </c>
      <c r="J43" s="30">
        <f>ROUND(F43*I43,3)</f>
        <v>5.08</v>
      </c>
      <c r="K43" s="32">
        <f>SUM(J43:J43)</f>
        <v>5.08</v>
      </c>
      <c r="L43" s="22"/>
      <c r="M43" s="22"/>
    </row>
    <row r="44" spans="1:13" ht="15.4" customHeight="1" thickBot="1" x14ac:dyDescent="0.25">
      <c r="A44" s="10" t="s">
        <v>92</v>
      </c>
      <c r="B44" s="5" t="s">
        <v>93</v>
      </c>
      <c r="C44" s="5" t="s">
        <v>94</v>
      </c>
      <c r="D44" s="58" t="s">
        <v>95</v>
      </c>
      <c r="E44" s="58"/>
      <c r="F44" s="58"/>
      <c r="G44" s="58"/>
      <c r="H44" s="58"/>
      <c r="I44" s="58"/>
      <c r="J44" s="58"/>
      <c r="K44" s="20">
        <f>SUM(K46:K53)</f>
        <v>332.6</v>
      </c>
      <c r="L44" s="21">
        <f>ROUND(35.98*(1+M2/100),2)</f>
        <v>35.979999999999997</v>
      </c>
      <c r="M44" s="21">
        <f>ROUND(K44*L44,2)</f>
        <v>11966.95</v>
      </c>
    </row>
    <row r="45" spans="1:13" ht="15.4" customHeight="1" thickBot="1" x14ac:dyDescent="0.25">
      <c r="A45" s="22"/>
      <c r="B45" s="22"/>
      <c r="C45" s="22"/>
      <c r="D45" s="22"/>
      <c r="E45" s="23"/>
      <c r="F45" s="24" t="s">
        <v>96</v>
      </c>
      <c r="G45" s="24" t="s">
        <v>97</v>
      </c>
      <c r="H45" s="24" t="s">
        <v>98</v>
      </c>
      <c r="I45" s="24" t="s">
        <v>99</v>
      </c>
      <c r="J45" s="24" t="s">
        <v>100</v>
      </c>
      <c r="K45" s="24" t="s">
        <v>101</v>
      </c>
      <c r="L45" s="22"/>
      <c r="M45" s="22"/>
    </row>
    <row r="46" spans="1:13" ht="30.95" customHeight="1" thickBot="1" x14ac:dyDescent="0.25">
      <c r="A46" s="22"/>
      <c r="B46" s="22"/>
      <c r="C46" s="22"/>
      <c r="D46" s="25"/>
      <c r="E46" s="26" t="s">
        <v>102</v>
      </c>
      <c r="F46" s="27">
        <v>1</v>
      </c>
      <c r="G46" s="28">
        <v>9.5</v>
      </c>
      <c r="H46" s="28">
        <v>1.42</v>
      </c>
      <c r="I46" s="28"/>
      <c r="J46" s="30">
        <f t="shared" ref="J46:J52" si="2">ROUND(F46*G46*H46,3)</f>
        <v>13.49</v>
      </c>
      <c r="K46" s="47"/>
      <c r="L46" s="22"/>
      <c r="M46" s="22"/>
    </row>
    <row r="47" spans="1:13" ht="15.4" customHeight="1" thickBot="1" x14ac:dyDescent="0.25">
      <c r="A47" s="22"/>
      <c r="B47" s="22"/>
      <c r="C47" s="22"/>
      <c r="D47" s="25"/>
      <c r="E47" s="5"/>
      <c r="F47" s="3">
        <v>1</v>
      </c>
      <c r="G47" s="20">
        <v>9.5</v>
      </c>
      <c r="H47" s="20">
        <v>5.8</v>
      </c>
      <c r="I47" s="20"/>
      <c r="J47" s="29">
        <f t="shared" si="2"/>
        <v>55.1</v>
      </c>
      <c r="K47" s="22"/>
      <c r="L47" s="22"/>
      <c r="M47" s="22"/>
    </row>
    <row r="48" spans="1:13" ht="15.4" customHeight="1" thickBot="1" x14ac:dyDescent="0.25">
      <c r="A48" s="22"/>
      <c r="B48" s="22"/>
      <c r="C48" s="22"/>
      <c r="D48" s="25"/>
      <c r="E48" s="5"/>
      <c r="F48" s="3">
        <v>1</v>
      </c>
      <c r="G48" s="20">
        <v>9.11</v>
      </c>
      <c r="H48" s="20">
        <v>4.75</v>
      </c>
      <c r="I48" s="20"/>
      <c r="J48" s="29">
        <f t="shared" si="2"/>
        <v>43.273000000000003</v>
      </c>
      <c r="K48" s="22"/>
      <c r="L48" s="22"/>
      <c r="M48" s="22"/>
    </row>
    <row r="49" spans="1:13" ht="15.4" customHeight="1" thickBot="1" x14ac:dyDescent="0.25">
      <c r="A49" s="22"/>
      <c r="B49" s="22"/>
      <c r="C49" s="22"/>
      <c r="D49" s="25"/>
      <c r="E49" s="5"/>
      <c r="F49" s="3">
        <v>1</v>
      </c>
      <c r="G49" s="20">
        <v>9.06</v>
      </c>
      <c r="H49" s="20">
        <v>5.31</v>
      </c>
      <c r="I49" s="20"/>
      <c r="J49" s="29">
        <f t="shared" si="2"/>
        <v>48.109000000000002</v>
      </c>
      <c r="K49" s="22"/>
      <c r="L49" s="22"/>
      <c r="M49" s="22"/>
    </row>
    <row r="50" spans="1:13" ht="15.4" customHeight="1" thickBot="1" x14ac:dyDescent="0.25">
      <c r="A50" s="22"/>
      <c r="B50" s="22"/>
      <c r="C50" s="22"/>
      <c r="D50" s="25"/>
      <c r="E50" s="5"/>
      <c r="F50" s="3">
        <v>1</v>
      </c>
      <c r="G50" s="20">
        <v>8.9</v>
      </c>
      <c r="H50" s="20">
        <v>3.37</v>
      </c>
      <c r="I50" s="20"/>
      <c r="J50" s="29">
        <f t="shared" si="2"/>
        <v>29.992999999999999</v>
      </c>
      <c r="K50" s="22"/>
      <c r="L50" s="22"/>
      <c r="M50" s="22"/>
    </row>
    <row r="51" spans="1:13" ht="15.4" customHeight="1" thickBot="1" x14ac:dyDescent="0.25">
      <c r="A51" s="22"/>
      <c r="B51" s="22"/>
      <c r="C51" s="22"/>
      <c r="D51" s="25"/>
      <c r="E51" s="5"/>
      <c r="F51" s="3">
        <v>1</v>
      </c>
      <c r="G51" s="20">
        <v>8.7899999999999991</v>
      </c>
      <c r="H51" s="20">
        <v>3.31</v>
      </c>
      <c r="I51" s="20"/>
      <c r="J51" s="29">
        <f t="shared" si="2"/>
        <v>29.094999999999999</v>
      </c>
      <c r="K51" s="22"/>
      <c r="L51" s="22"/>
      <c r="M51" s="22"/>
    </row>
    <row r="52" spans="1:13" ht="15.4" customHeight="1" thickBot="1" x14ac:dyDescent="0.25">
      <c r="A52" s="22"/>
      <c r="B52" s="22"/>
      <c r="C52" s="22"/>
      <c r="D52" s="25"/>
      <c r="E52" s="5"/>
      <c r="F52" s="3">
        <v>1</v>
      </c>
      <c r="G52" s="20">
        <v>8.6</v>
      </c>
      <c r="H52" s="20">
        <v>2.9</v>
      </c>
      <c r="I52" s="20"/>
      <c r="J52" s="29">
        <f t="shared" si="2"/>
        <v>24.94</v>
      </c>
      <c r="K52" s="22"/>
      <c r="L52" s="22"/>
      <c r="M52" s="22"/>
    </row>
    <row r="53" spans="1:13" ht="40.35" customHeight="1" thickBot="1" x14ac:dyDescent="0.25">
      <c r="A53" s="22"/>
      <c r="B53" s="22"/>
      <c r="C53" s="22"/>
      <c r="D53" s="25"/>
      <c r="E53" s="5" t="s">
        <v>103</v>
      </c>
      <c r="F53" s="3">
        <v>1</v>
      </c>
      <c r="G53" s="20"/>
      <c r="H53" s="20"/>
      <c r="I53" s="20">
        <v>88.6</v>
      </c>
      <c r="J53" s="29">
        <f>ROUND(F53*I53,3)</f>
        <v>88.6</v>
      </c>
      <c r="K53" s="31">
        <f>SUM(J46:J53)</f>
        <v>332.6</v>
      </c>
      <c r="L53" s="22"/>
      <c r="M53" s="22"/>
    </row>
    <row r="54" spans="1:13" ht="15.4" customHeight="1" thickBot="1" x14ac:dyDescent="0.25">
      <c r="A54" s="33"/>
      <c r="B54" s="33"/>
      <c r="C54" s="33"/>
      <c r="D54" s="34" t="s">
        <v>104</v>
      </c>
      <c r="E54" s="35"/>
      <c r="F54" s="35"/>
      <c r="G54" s="35"/>
      <c r="H54" s="35"/>
      <c r="I54" s="35"/>
      <c r="J54" s="35"/>
      <c r="K54" s="35"/>
      <c r="L54" s="36">
        <f>M32+M41+M44</f>
        <v>16690.170000000002</v>
      </c>
      <c r="M54" s="36">
        <f>ROUND(L54,2)</f>
        <v>16690.169999999998</v>
      </c>
    </row>
    <row r="55" spans="1:13" ht="15.4" customHeight="1" thickBot="1" x14ac:dyDescent="0.25">
      <c r="A55" s="40"/>
      <c r="B55" s="40"/>
      <c r="C55" s="40"/>
      <c r="D55" s="41" t="s">
        <v>105</v>
      </c>
      <c r="E55" s="42"/>
      <c r="F55" s="42"/>
      <c r="G55" s="42"/>
      <c r="H55" s="42"/>
      <c r="I55" s="42"/>
      <c r="J55" s="42"/>
      <c r="K55" s="42"/>
      <c r="L55" s="43">
        <f>M30+M54</f>
        <v>20653.769999999997</v>
      </c>
      <c r="M55" s="43">
        <f>ROUND(L55,2)</f>
        <v>20653.77</v>
      </c>
    </row>
    <row r="56" spans="1:13" ht="15.4" customHeight="1" thickBot="1" x14ac:dyDescent="0.25">
      <c r="A56" s="44" t="s">
        <v>106</v>
      </c>
      <c r="B56" s="44" t="s">
        <v>107</v>
      </c>
      <c r="C56" s="45"/>
      <c r="D56" s="60" t="s">
        <v>108</v>
      </c>
      <c r="E56" s="60"/>
      <c r="F56" s="60"/>
      <c r="G56" s="60"/>
      <c r="H56" s="60"/>
      <c r="I56" s="60"/>
      <c r="J56" s="60"/>
      <c r="K56" s="45"/>
      <c r="L56" s="46">
        <f>L62</f>
        <v>529.20000000000005</v>
      </c>
      <c r="M56" s="46">
        <f>ROUND(L56,2)</f>
        <v>529.20000000000005</v>
      </c>
    </row>
    <row r="57" spans="1:13" ht="15.4" customHeight="1" thickBot="1" x14ac:dyDescent="0.25">
      <c r="A57" s="17" t="s">
        <v>109</v>
      </c>
      <c r="B57" s="17" t="s">
        <v>110</v>
      </c>
      <c r="C57" s="18"/>
      <c r="D57" s="57" t="s">
        <v>111</v>
      </c>
      <c r="E57" s="57"/>
      <c r="F57" s="57"/>
      <c r="G57" s="57"/>
      <c r="H57" s="57"/>
      <c r="I57" s="57"/>
      <c r="J57" s="57"/>
      <c r="K57" s="18"/>
      <c r="L57" s="19">
        <f>L61</f>
        <v>529.20000000000005</v>
      </c>
      <c r="M57" s="19">
        <f>ROUND(L57,2)</f>
        <v>529.20000000000005</v>
      </c>
    </row>
    <row r="58" spans="1:13" ht="21.6" customHeight="1" thickBot="1" x14ac:dyDescent="0.25">
      <c r="A58" s="10" t="s">
        <v>112</v>
      </c>
      <c r="B58" s="5" t="s">
        <v>113</v>
      </c>
      <c r="C58" s="5" t="s">
        <v>114</v>
      </c>
      <c r="D58" s="58" t="s">
        <v>115</v>
      </c>
      <c r="E58" s="58"/>
      <c r="F58" s="58"/>
      <c r="G58" s="58"/>
      <c r="H58" s="58"/>
      <c r="I58" s="58"/>
      <c r="J58" s="58"/>
      <c r="K58" s="20">
        <f>SUM(K60:K60)</f>
        <v>153.39099999999999</v>
      </c>
      <c r="L58" s="21">
        <f>ROUND(3.45*(1+M2/100),2)</f>
        <v>3.45</v>
      </c>
      <c r="M58" s="21">
        <f>ROUND(K58*L58,2)</f>
        <v>529.20000000000005</v>
      </c>
    </row>
    <row r="59" spans="1:13" ht="15.4" customHeight="1" thickBot="1" x14ac:dyDescent="0.25">
      <c r="A59" s="22"/>
      <c r="B59" s="22"/>
      <c r="C59" s="22"/>
      <c r="D59" s="22"/>
      <c r="E59" s="23"/>
      <c r="F59" s="24" t="s">
        <v>116</v>
      </c>
      <c r="G59" s="24" t="s">
        <v>117</v>
      </c>
      <c r="H59" s="24" t="s">
        <v>118</v>
      </c>
      <c r="I59" s="24" t="s">
        <v>119</v>
      </c>
      <c r="J59" s="24" t="s">
        <v>120</v>
      </c>
      <c r="K59" s="24" t="s">
        <v>121</v>
      </c>
      <c r="L59" s="22"/>
      <c r="M59" s="22"/>
    </row>
    <row r="60" spans="1:13" ht="15.4" customHeight="1" thickBot="1" x14ac:dyDescent="0.25">
      <c r="A60" s="22"/>
      <c r="B60" s="22"/>
      <c r="C60" s="22"/>
      <c r="D60" s="25"/>
      <c r="E60" s="26" t="s">
        <v>122</v>
      </c>
      <c r="F60" s="27">
        <v>1.2</v>
      </c>
      <c r="G60" s="28">
        <v>473.43</v>
      </c>
      <c r="H60" s="28"/>
      <c r="I60" s="28">
        <v>0.27</v>
      </c>
      <c r="J60" s="30">
        <f>ROUND(F60*G60*I60,3)</f>
        <v>153.39099999999999</v>
      </c>
      <c r="K60" s="32">
        <f>SUM(J60:J60)</f>
        <v>153.39099999999999</v>
      </c>
      <c r="L60" s="22"/>
      <c r="M60" s="22"/>
    </row>
    <row r="61" spans="1:13" ht="15.4" customHeight="1" thickBot="1" x14ac:dyDescent="0.25">
      <c r="A61" s="33"/>
      <c r="B61" s="33"/>
      <c r="C61" s="33"/>
      <c r="D61" s="34" t="s">
        <v>123</v>
      </c>
      <c r="E61" s="35"/>
      <c r="F61" s="35"/>
      <c r="G61" s="35"/>
      <c r="H61" s="35"/>
      <c r="I61" s="35"/>
      <c r="J61" s="35"/>
      <c r="K61" s="35"/>
      <c r="L61" s="36">
        <f>M58</f>
        <v>529.20000000000005</v>
      </c>
      <c r="M61" s="36">
        <f>ROUND(L61,2)</f>
        <v>529.20000000000005</v>
      </c>
    </row>
    <row r="62" spans="1:13" ht="15.4" customHeight="1" thickBot="1" x14ac:dyDescent="0.25">
      <c r="A62" s="40"/>
      <c r="B62" s="40"/>
      <c r="C62" s="40"/>
      <c r="D62" s="41" t="s">
        <v>124</v>
      </c>
      <c r="E62" s="42"/>
      <c r="F62" s="42"/>
      <c r="G62" s="42"/>
      <c r="H62" s="42"/>
      <c r="I62" s="42"/>
      <c r="J62" s="42"/>
      <c r="K62" s="42"/>
      <c r="L62" s="43">
        <f>M61</f>
        <v>529.20000000000005</v>
      </c>
      <c r="M62" s="43">
        <f>ROUND(L62,2)</f>
        <v>529.20000000000005</v>
      </c>
    </row>
    <row r="63" spans="1:13" ht="15.4" customHeight="1" thickBot="1" x14ac:dyDescent="0.25">
      <c r="A63" s="44" t="s">
        <v>125</v>
      </c>
      <c r="B63" s="44" t="s">
        <v>126</v>
      </c>
      <c r="C63" s="45"/>
      <c r="D63" s="60" t="s">
        <v>127</v>
      </c>
      <c r="E63" s="60"/>
      <c r="F63" s="60"/>
      <c r="G63" s="60"/>
      <c r="H63" s="60"/>
      <c r="I63" s="60"/>
      <c r="J63" s="60"/>
      <c r="K63" s="45"/>
      <c r="L63" s="46">
        <f>L65</f>
        <v>990.07</v>
      </c>
      <c r="M63" s="46">
        <f>ROUND(L63,2)</f>
        <v>990.07</v>
      </c>
    </row>
    <row r="64" spans="1:13" ht="15.4" customHeight="1" thickBot="1" x14ac:dyDescent="0.25">
      <c r="A64" s="10" t="s">
        <v>128</v>
      </c>
      <c r="B64" s="5" t="s">
        <v>129</v>
      </c>
      <c r="C64" s="5" t="s">
        <v>130</v>
      </c>
      <c r="D64" s="58" t="s">
        <v>131</v>
      </c>
      <c r="E64" s="58"/>
      <c r="F64" s="58"/>
      <c r="G64" s="58"/>
      <c r="H64" s="58"/>
      <c r="I64" s="58"/>
      <c r="J64" s="58"/>
      <c r="K64" s="20">
        <f>ROUND(1,2)</f>
        <v>1</v>
      </c>
      <c r="L64" s="21">
        <f>ROUND(990.071*(1+M2/100),2)</f>
        <v>990.07</v>
      </c>
      <c r="M64" s="21">
        <f>ROUND(K64*L64,2)</f>
        <v>990.07</v>
      </c>
    </row>
    <row r="65" spans="1:13" ht="15.4" customHeight="1" thickBot="1" x14ac:dyDescent="0.25">
      <c r="A65" s="33"/>
      <c r="B65" s="33"/>
      <c r="C65" s="33"/>
      <c r="D65" s="48" t="s">
        <v>132</v>
      </c>
      <c r="E65" s="49"/>
      <c r="F65" s="49"/>
      <c r="G65" s="49"/>
      <c r="H65" s="49"/>
      <c r="I65" s="49"/>
      <c r="J65" s="49"/>
      <c r="K65" s="49"/>
      <c r="L65" s="50">
        <f>M64</f>
        <v>990.07</v>
      </c>
      <c r="M65" s="50">
        <f>ROUND(L65,2)</f>
        <v>990.07</v>
      </c>
    </row>
    <row r="66" spans="1:13" ht="15.4" customHeight="1" thickBot="1" x14ac:dyDescent="0.25">
      <c r="A66" s="44" t="s">
        <v>133</v>
      </c>
      <c r="B66" s="44" t="s">
        <v>134</v>
      </c>
      <c r="C66" s="45"/>
      <c r="D66" s="60" t="s">
        <v>135</v>
      </c>
      <c r="E66" s="60"/>
      <c r="F66" s="60"/>
      <c r="G66" s="60"/>
      <c r="H66" s="60"/>
      <c r="I66" s="60"/>
      <c r="J66" s="60"/>
      <c r="K66" s="45"/>
      <c r="L66" s="46">
        <f>L70</f>
        <v>769.98</v>
      </c>
      <c r="M66" s="46">
        <f>ROUND(L66,2)</f>
        <v>769.98</v>
      </c>
    </row>
    <row r="67" spans="1:13" ht="15.4" customHeight="1" thickBot="1" x14ac:dyDescent="0.25">
      <c r="A67" s="17" t="s">
        <v>136</v>
      </c>
      <c r="B67" s="17" t="s">
        <v>137</v>
      </c>
      <c r="C67" s="18"/>
      <c r="D67" s="57" t="s">
        <v>138</v>
      </c>
      <c r="E67" s="57"/>
      <c r="F67" s="57"/>
      <c r="G67" s="57"/>
      <c r="H67" s="57"/>
      <c r="I67" s="57"/>
      <c r="J67" s="57"/>
      <c r="K67" s="18"/>
      <c r="L67" s="19">
        <f>L69</f>
        <v>769.98</v>
      </c>
      <c r="M67" s="19">
        <f>ROUND(L67,2)</f>
        <v>769.98</v>
      </c>
    </row>
    <row r="68" spans="1:13" ht="15.4" customHeight="1" thickBot="1" x14ac:dyDescent="0.25">
      <c r="A68" s="10" t="s">
        <v>139</v>
      </c>
      <c r="B68" s="5" t="s">
        <v>140</v>
      </c>
      <c r="C68" s="5" t="s">
        <v>141</v>
      </c>
      <c r="D68" s="58" t="s">
        <v>142</v>
      </c>
      <c r="E68" s="58"/>
      <c r="F68" s="58"/>
      <c r="G68" s="58"/>
      <c r="H68" s="58"/>
      <c r="I68" s="58"/>
      <c r="J68" s="58"/>
      <c r="K68" s="20">
        <f>ROUND(1,2)</f>
        <v>1</v>
      </c>
      <c r="L68" s="21">
        <f>ROUND(769.977*(1+M2/100),2)</f>
        <v>769.98</v>
      </c>
      <c r="M68" s="21">
        <f>ROUND(K68*L68,2)</f>
        <v>769.98</v>
      </c>
    </row>
    <row r="69" spans="1:13" ht="15.4" customHeight="1" thickBot="1" x14ac:dyDescent="0.25">
      <c r="A69" s="33"/>
      <c r="B69" s="33"/>
      <c r="C69" s="33"/>
      <c r="D69" s="34" t="s">
        <v>143</v>
      </c>
      <c r="E69" s="35"/>
      <c r="F69" s="35"/>
      <c r="G69" s="35"/>
      <c r="H69" s="35"/>
      <c r="I69" s="35"/>
      <c r="J69" s="35"/>
      <c r="K69" s="35"/>
      <c r="L69" s="36">
        <f>M68</f>
        <v>769.98</v>
      </c>
      <c r="M69" s="36">
        <f>ROUND(L69,2)</f>
        <v>769.98</v>
      </c>
    </row>
    <row r="70" spans="1:13" ht="15.4" customHeight="1" thickBot="1" x14ac:dyDescent="0.25">
      <c r="A70" s="40"/>
      <c r="B70" s="40"/>
      <c r="C70" s="40"/>
      <c r="D70" s="41" t="s">
        <v>144</v>
      </c>
      <c r="E70" s="42"/>
      <c r="F70" s="42"/>
      <c r="G70" s="42"/>
      <c r="H70" s="42"/>
      <c r="I70" s="42"/>
      <c r="J70" s="42"/>
      <c r="K70" s="42"/>
      <c r="L70" s="43">
        <f>M69</f>
        <v>769.98</v>
      </c>
      <c r="M70" s="43">
        <f>ROUND(L70,2)</f>
        <v>769.98</v>
      </c>
    </row>
    <row r="71" spans="1:13" ht="24.75" customHeight="1" thickBot="1" x14ac:dyDescent="0.25">
      <c r="A71" s="40"/>
      <c r="B71" s="40"/>
      <c r="C71" s="40"/>
      <c r="D71" s="51" t="s">
        <v>145</v>
      </c>
      <c r="E71" s="52"/>
      <c r="F71" s="52"/>
      <c r="G71" s="52"/>
      <c r="H71" s="52"/>
      <c r="I71" s="52"/>
      <c r="J71" s="52"/>
      <c r="K71" s="52"/>
      <c r="L71" s="53">
        <f>M17+M55+M62+M65+M70</f>
        <v>38814.949999999997</v>
      </c>
      <c r="M71" s="53">
        <f>ROUND(L71,2)</f>
        <v>38814.949999999997</v>
      </c>
    </row>
    <row r="73" spans="1:13" x14ac:dyDescent="0.2">
      <c r="J73">
        <f>L83</f>
        <v>0</v>
      </c>
    </row>
  </sheetData>
  <mergeCells count="25">
    <mergeCell ref="D63:J63"/>
    <mergeCell ref="D64:J64"/>
    <mergeCell ref="D66:J66"/>
    <mergeCell ref="D67:J67"/>
    <mergeCell ref="D68:J68"/>
    <mergeCell ref="D41:J41"/>
    <mergeCell ref="D44:J44"/>
    <mergeCell ref="D56:J56"/>
    <mergeCell ref="D57:J57"/>
    <mergeCell ref="D58:J58"/>
    <mergeCell ref="D18:J18"/>
    <mergeCell ref="D19:J19"/>
    <mergeCell ref="D20:J20"/>
    <mergeCell ref="D31:J31"/>
    <mergeCell ref="D32:J32"/>
    <mergeCell ref="D7:J7"/>
    <mergeCell ref="D11:J11"/>
    <mergeCell ref="D12:J12"/>
    <mergeCell ref="D14:J14"/>
    <mergeCell ref="D15:J15"/>
    <mergeCell ref="B1:M1"/>
    <mergeCell ref="A2:C2"/>
    <mergeCell ref="D4:J4"/>
    <mergeCell ref="D5:J5"/>
    <mergeCell ref="D6:J6"/>
  </mergeCells>
  <pageMargins left="0.62007900000000005" right="0.472441" top="0.472441" bottom="0.472441" header="0" footer="0"/>
  <pageSetup paperSize="9" orientation="landscape" r:id="rId1"/>
  <rowBreaks count="2" manualBreakCount="2">
    <brk max="16383" man="1"/>
    <brk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Full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Dolors Sabé Corney</dc:creator>
  <cp:lastModifiedBy>Dolors Sabé Corney</cp:lastModifiedBy>
  <dcterms:created xsi:type="dcterms:W3CDTF">2022-09-02T15:33:36Z</dcterms:created>
  <dcterms:modified xsi:type="dcterms:W3CDTF">2022-09-02T15:37:40Z</dcterms:modified>
</cp:coreProperties>
</file>